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2056" windowHeight="3648"/>
  </bookViews>
  <sheets>
    <sheet name="AL" sheetId="1" r:id="rId1"/>
    <sheet name="NL" sheetId="2" r:id="rId2"/>
    <sheet name="League" sheetId="3" r:id="rId3"/>
    <sheet name="ParkFactors" sheetId="4" r:id="rId4"/>
  </sheets>
  <definedNames>
    <definedName name="_xlnm._FilterDatabase" localSheetId="0" hidden="1">AL!$A$1:$AG$81</definedName>
    <definedName name="_xlnm._FilterDatabase" localSheetId="1" hidden="1">NL!$A$1:$AG$70</definedName>
  </definedNames>
  <calcPr calcId="145621"/>
</workbook>
</file>

<file path=xl/calcChain.xml><?xml version="1.0" encoding="utf-8"?>
<calcChain xmlns="http://schemas.openxmlformats.org/spreadsheetml/2006/main">
  <c r="AC16" i="2" l="1"/>
  <c r="AC15" i="2"/>
  <c r="AC14" i="2"/>
  <c r="AC18" i="2"/>
  <c r="AC19" i="2"/>
  <c r="AC17" i="2"/>
  <c r="AC25" i="2"/>
  <c r="AC22" i="2"/>
  <c r="AC21" i="2"/>
  <c r="AC20" i="2"/>
  <c r="AC23" i="2"/>
  <c r="AC26" i="2"/>
  <c r="AC24" i="2"/>
  <c r="AC29" i="2"/>
  <c r="AC27" i="2"/>
  <c r="AC32" i="2"/>
  <c r="AC28" i="2"/>
  <c r="AC30" i="2"/>
  <c r="AC31" i="2"/>
  <c r="AC33" i="2"/>
  <c r="AC34" i="2"/>
  <c r="AC35" i="2"/>
  <c r="AC38" i="2"/>
  <c r="AC36" i="2"/>
  <c r="AC39" i="2"/>
  <c r="AC40" i="2"/>
  <c r="AC43" i="2"/>
  <c r="AC37" i="2"/>
  <c r="AC42" i="2"/>
  <c r="AC44" i="2"/>
  <c r="AC41" i="2"/>
  <c r="AC45" i="2"/>
  <c r="AC46" i="2"/>
  <c r="AC47" i="2"/>
  <c r="AC50" i="2"/>
  <c r="AC51" i="2"/>
  <c r="AC48" i="2"/>
  <c r="AC49" i="2"/>
  <c r="AC52" i="2"/>
  <c r="AC55" i="2"/>
  <c r="AC53" i="2"/>
  <c r="AC54" i="2"/>
  <c r="AC56" i="2"/>
  <c r="AC57" i="2"/>
  <c r="AC59" i="2"/>
  <c r="AC60" i="2"/>
  <c r="AC58" i="2"/>
  <c r="AC61" i="2"/>
  <c r="AC62" i="2"/>
  <c r="AC63" i="2"/>
  <c r="AC64" i="2"/>
  <c r="AC65" i="2"/>
  <c r="AC66" i="2"/>
  <c r="AC67" i="2"/>
  <c r="AC68" i="2"/>
  <c r="AC69" i="2"/>
  <c r="AC70" i="2"/>
  <c r="AC9" i="2"/>
  <c r="AC8" i="2"/>
  <c r="AC12" i="2"/>
  <c r="AC10" i="2"/>
  <c r="AC13" i="2"/>
  <c r="AC11" i="2"/>
  <c r="AC7" i="2"/>
  <c r="AC6" i="2"/>
  <c r="AC3" i="2"/>
  <c r="AC5" i="2"/>
  <c r="AC4" i="2"/>
  <c r="AC2" i="2"/>
  <c r="AC4" i="1"/>
  <c r="AC5" i="1"/>
  <c r="AC6" i="1"/>
  <c r="AC8" i="1"/>
  <c r="AC7" i="1"/>
  <c r="AC9" i="1"/>
  <c r="AC10" i="1"/>
  <c r="AC13" i="1"/>
  <c r="AC11" i="1"/>
  <c r="AC12" i="1"/>
  <c r="AC14" i="1"/>
  <c r="AC15" i="1"/>
  <c r="AC18" i="1"/>
  <c r="AC16" i="1"/>
  <c r="AC19" i="1"/>
  <c r="AC17" i="1"/>
  <c r="AC22" i="1"/>
  <c r="AC20" i="1"/>
  <c r="AC21" i="1"/>
  <c r="AC23" i="1"/>
  <c r="AC28" i="1"/>
  <c r="AC25" i="1"/>
  <c r="AC24" i="1"/>
  <c r="AC27" i="1"/>
  <c r="AC26" i="1"/>
  <c r="AC29" i="1"/>
  <c r="AC30" i="1"/>
  <c r="AC31" i="1"/>
  <c r="AC33" i="1"/>
  <c r="AC38" i="1"/>
  <c r="AC34" i="1"/>
  <c r="AC32" i="1"/>
  <c r="AC36" i="1"/>
  <c r="AC35" i="1"/>
  <c r="AC37" i="1"/>
  <c r="AC40" i="1"/>
  <c r="AC39" i="1"/>
  <c r="AC42" i="1"/>
  <c r="AC43" i="1"/>
  <c r="AC46" i="1"/>
  <c r="AC41" i="1"/>
  <c r="AC49" i="1"/>
  <c r="AC45" i="1"/>
  <c r="AC44" i="1"/>
  <c r="AC51" i="1"/>
  <c r="AC47" i="1"/>
  <c r="AC52" i="1"/>
  <c r="AC50" i="1"/>
  <c r="AC48" i="1"/>
  <c r="AC53" i="1"/>
  <c r="AC54" i="1"/>
  <c r="AC55" i="1"/>
  <c r="AC56" i="1"/>
  <c r="AC58" i="1"/>
  <c r="AC59" i="1"/>
  <c r="AC57" i="1"/>
  <c r="AC60" i="1"/>
  <c r="AC61" i="1"/>
  <c r="AC62" i="1"/>
  <c r="AC63" i="1"/>
  <c r="AC64" i="1"/>
  <c r="AC65" i="1"/>
  <c r="AC66" i="1"/>
  <c r="AC67" i="1"/>
  <c r="AC68" i="1"/>
  <c r="AC70" i="1"/>
  <c r="AC69" i="1"/>
  <c r="AC73" i="1"/>
  <c r="AC71" i="1"/>
  <c r="AC72" i="1"/>
  <c r="AC74" i="1"/>
  <c r="AC76" i="1"/>
  <c r="AC75" i="1"/>
  <c r="AC77" i="1"/>
  <c r="AC78" i="1"/>
  <c r="AC79" i="1"/>
  <c r="AC80" i="1"/>
  <c r="AC81" i="1"/>
  <c r="AC3" i="1"/>
  <c r="AC2" i="1"/>
  <c r="AA3" i="3"/>
  <c r="AA2" i="3"/>
  <c r="AA55" i="2" l="1"/>
  <c r="AB70" i="2"/>
  <c r="AB68" i="2"/>
  <c r="AB10" i="2"/>
  <c r="AB17" i="2"/>
  <c r="AB20" i="2"/>
  <c r="AB64" i="2"/>
  <c r="AB66" i="2"/>
  <c r="AB21" i="2"/>
  <c r="AB45" i="2"/>
  <c r="AB14" i="2"/>
  <c r="AB25" i="2"/>
  <c r="AB13" i="2"/>
  <c r="AB8" i="2"/>
  <c r="AB62" i="2"/>
  <c r="AB41" i="2"/>
  <c r="AB3" i="2"/>
  <c r="AB9" i="2"/>
  <c r="AB6" i="2"/>
  <c r="AB57" i="2"/>
  <c r="AB24" i="2"/>
  <c r="AB38" i="2"/>
  <c r="AB46" i="2"/>
  <c r="AB52" i="2"/>
  <c r="AB2" i="2"/>
  <c r="AB47" i="2"/>
  <c r="AB49" i="2"/>
  <c r="AB36" i="2"/>
  <c r="AB35" i="2"/>
  <c r="AB44" i="2"/>
  <c r="AB22" i="2"/>
  <c r="AB53" i="2"/>
  <c r="AB33" i="2"/>
  <c r="AB37" i="2"/>
  <c r="AB63" i="2"/>
  <c r="AB39" i="2"/>
  <c r="AB27" i="2"/>
  <c r="AB11" i="2"/>
  <c r="AB69" i="2"/>
  <c r="AB12" i="2"/>
  <c r="AB48" i="2"/>
  <c r="AB65" i="2"/>
  <c r="AB4" i="2"/>
  <c r="AB43" i="2"/>
  <c r="AB34" i="2"/>
  <c r="AB31" i="2"/>
  <c r="AB58" i="2"/>
  <c r="AB51" i="2"/>
  <c r="AB7" i="2"/>
  <c r="AB23" i="2"/>
  <c r="AB28" i="2"/>
  <c r="AB61" i="2"/>
  <c r="AB55" i="2"/>
  <c r="AB54" i="2"/>
  <c r="AB50" i="2"/>
  <c r="AB42" i="2"/>
  <c r="AB29" i="2"/>
  <c r="AB59" i="2"/>
  <c r="AB15" i="2"/>
  <c r="AB16" i="2"/>
  <c r="AB67" i="2"/>
  <c r="AB32" i="2"/>
  <c r="AB18" i="2"/>
  <c r="AB40" i="2"/>
  <c r="AB60" i="2"/>
  <c r="AB26" i="2"/>
  <c r="AB30" i="2"/>
  <c r="AB5" i="2"/>
  <c r="AB19" i="2"/>
  <c r="AA70" i="2"/>
  <c r="AA68" i="2"/>
  <c r="AA10" i="2"/>
  <c r="AA17" i="2"/>
  <c r="AA20" i="2"/>
  <c r="AA64" i="2"/>
  <c r="AA66" i="2"/>
  <c r="AA21" i="2"/>
  <c r="AA45" i="2"/>
  <c r="AA14" i="2"/>
  <c r="AA25" i="2"/>
  <c r="AA13" i="2"/>
  <c r="AA8" i="2"/>
  <c r="AA62" i="2"/>
  <c r="AA41" i="2"/>
  <c r="AA3" i="2"/>
  <c r="AA9" i="2"/>
  <c r="AA6" i="2"/>
  <c r="AA57" i="2"/>
  <c r="AA24" i="2"/>
  <c r="AA38" i="2"/>
  <c r="AA46" i="2"/>
  <c r="AA52" i="2"/>
  <c r="AA2" i="2"/>
  <c r="AA47" i="2"/>
  <c r="AA49" i="2"/>
  <c r="AA36" i="2"/>
  <c r="AA35" i="2"/>
  <c r="AA44" i="2"/>
  <c r="AA22" i="2"/>
  <c r="AA53" i="2"/>
  <c r="AA33" i="2"/>
  <c r="AA37" i="2"/>
  <c r="AA63" i="2"/>
  <c r="AA39" i="2"/>
  <c r="AA27" i="2"/>
  <c r="AA11" i="2"/>
  <c r="AA69" i="2"/>
  <c r="AA12" i="2"/>
  <c r="AA48" i="2"/>
  <c r="AA65" i="2"/>
  <c r="AA4" i="2"/>
  <c r="AA43" i="2"/>
  <c r="AA34" i="2"/>
  <c r="AA31" i="2"/>
  <c r="AA58" i="2"/>
  <c r="AA51" i="2"/>
  <c r="AA7" i="2"/>
  <c r="AA23" i="2"/>
  <c r="AA28" i="2"/>
  <c r="AA61" i="2"/>
  <c r="AA54" i="2"/>
  <c r="AA50" i="2"/>
  <c r="AA42" i="2"/>
  <c r="AA29" i="2"/>
  <c r="AA59" i="2"/>
  <c r="AA15" i="2"/>
  <c r="AA16" i="2"/>
  <c r="AA67" i="2"/>
  <c r="AA32" i="2"/>
  <c r="AA18" i="2"/>
  <c r="AA40" i="2"/>
  <c r="AA60" i="2"/>
  <c r="AA26" i="2"/>
  <c r="AA30" i="2"/>
  <c r="AA5" i="2"/>
  <c r="AA19" i="2"/>
  <c r="X70" i="2"/>
  <c r="X68" i="2"/>
  <c r="X10" i="2"/>
  <c r="X17" i="2"/>
  <c r="X20" i="2"/>
  <c r="X64" i="2"/>
  <c r="X66" i="2"/>
  <c r="X21" i="2"/>
  <c r="X45" i="2"/>
  <c r="X14" i="2"/>
  <c r="X25" i="2"/>
  <c r="X13" i="2"/>
  <c r="X8" i="2"/>
  <c r="X62" i="2"/>
  <c r="X41" i="2"/>
  <c r="X3" i="2"/>
  <c r="X9" i="2"/>
  <c r="X6" i="2"/>
  <c r="X57" i="2"/>
  <c r="X24" i="2"/>
  <c r="X38" i="2"/>
  <c r="X46" i="2"/>
  <c r="X52" i="2"/>
  <c r="X2" i="2"/>
  <c r="X47" i="2"/>
  <c r="X49" i="2"/>
  <c r="X36" i="2"/>
  <c r="X35" i="2"/>
  <c r="X44" i="2"/>
  <c r="X22" i="2"/>
  <c r="X53" i="2"/>
  <c r="X33" i="2"/>
  <c r="X37" i="2"/>
  <c r="X63" i="2"/>
  <c r="X39" i="2"/>
  <c r="X27" i="2"/>
  <c r="X11" i="2"/>
  <c r="X69" i="2"/>
  <c r="X12" i="2"/>
  <c r="X48" i="2"/>
  <c r="X65" i="2"/>
  <c r="X4" i="2"/>
  <c r="X43" i="2"/>
  <c r="X34" i="2"/>
  <c r="X31" i="2"/>
  <c r="X58" i="2"/>
  <c r="X51" i="2"/>
  <c r="X7" i="2"/>
  <c r="X23" i="2"/>
  <c r="X28" i="2"/>
  <c r="X61" i="2"/>
  <c r="X55" i="2"/>
  <c r="X54" i="2"/>
  <c r="X50" i="2"/>
  <c r="X42" i="2"/>
  <c r="X29" i="2"/>
  <c r="X59" i="2"/>
  <c r="X15" i="2"/>
  <c r="X16" i="2"/>
  <c r="X67" i="2"/>
  <c r="X32" i="2"/>
  <c r="X18" i="2"/>
  <c r="X40" i="2"/>
  <c r="X60" i="2"/>
  <c r="X26" i="2"/>
  <c r="X30" i="2"/>
  <c r="X5" i="2"/>
  <c r="X19" i="2"/>
  <c r="W70" i="2"/>
  <c r="W68" i="2"/>
  <c r="W10" i="2"/>
  <c r="W17" i="2"/>
  <c r="W20" i="2"/>
  <c r="W64" i="2"/>
  <c r="W66" i="2"/>
  <c r="W21" i="2"/>
  <c r="W45" i="2"/>
  <c r="W14" i="2"/>
  <c r="W25" i="2"/>
  <c r="W13" i="2"/>
  <c r="W8" i="2"/>
  <c r="W62" i="2"/>
  <c r="W41" i="2"/>
  <c r="W3" i="2"/>
  <c r="W9" i="2"/>
  <c r="W6" i="2"/>
  <c r="W57" i="2"/>
  <c r="W24" i="2"/>
  <c r="W38" i="2"/>
  <c r="W46" i="2"/>
  <c r="W52" i="2"/>
  <c r="W2" i="2"/>
  <c r="W47" i="2"/>
  <c r="W49" i="2"/>
  <c r="W36" i="2"/>
  <c r="W35" i="2"/>
  <c r="W44" i="2"/>
  <c r="W22" i="2"/>
  <c r="W53" i="2"/>
  <c r="W33" i="2"/>
  <c r="W37" i="2"/>
  <c r="W63" i="2"/>
  <c r="W39" i="2"/>
  <c r="W27" i="2"/>
  <c r="W11" i="2"/>
  <c r="W69" i="2"/>
  <c r="W12" i="2"/>
  <c r="W48" i="2"/>
  <c r="W65" i="2"/>
  <c r="W4" i="2"/>
  <c r="W43" i="2"/>
  <c r="W34" i="2"/>
  <c r="W31" i="2"/>
  <c r="W58" i="2"/>
  <c r="W51" i="2"/>
  <c r="W7" i="2"/>
  <c r="W23" i="2"/>
  <c r="W28" i="2"/>
  <c r="W61" i="2"/>
  <c r="W55" i="2"/>
  <c r="W54" i="2"/>
  <c r="W50" i="2"/>
  <c r="W42" i="2"/>
  <c r="W29" i="2"/>
  <c r="W59" i="2"/>
  <c r="W15" i="2"/>
  <c r="W16" i="2"/>
  <c r="W67" i="2"/>
  <c r="W32" i="2"/>
  <c r="W18" i="2"/>
  <c r="W40" i="2"/>
  <c r="W60" i="2"/>
  <c r="W26" i="2"/>
  <c r="W30" i="2"/>
  <c r="W5" i="2"/>
  <c r="W19" i="2"/>
  <c r="V70" i="2"/>
  <c r="Y70" i="2" s="1"/>
  <c r="V68" i="2"/>
  <c r="Y68" i="2" s="1"/>
  <c r="V10" i="2"/>
  <c r="Y10" i="2" s="1"/>
  <c r="V17" i="2"/>
  <c r="Y17" i="2" s="1"/>
  <c r="V20" i="2"/>
  <c r="Y20" i="2" s="1"/>
  <c r="V64" i="2"/>
  <c r="Y64" i="2" s="1"/>
  <c r="V66" i="2"/>
  <c r="Y66" i="2" s="1"/>
  <c r="V21" i="2"/>
  <c r="Y21" i="2" s="1"/>
  <c r="V45" i="2"/>
  <c r="Y45" i="2" s="1"/>
  <c r="V14" i="2"/>
  <c r="Y14" i="2" s="1"/>
  <c r="V25" i="2"/>
  <c r="Y25" i="2" s="1"/>
  <c r="Z25" i="2" s="1"/>
  <c r="V13" i="2"/>
  <c r="Y13" i="2" s="1"/>
  <c r="V8" i="2"/>
  <c r="Y8" i="2" s="1"/>
  <c r="V62" i="2"/>
  <c r="Y62" i="2" s="1"/>
  <c r="V41" i="2"/>
  <c r="Y41" i="2" s="1"/>
  <c r="V3" i="2"/>
  <c r="Y3" i="2" s="1"/>
  <c r="Z3" i="2" s="1"/>
  <c r="V9" i="2"/>
  <c r="Y9" i="2" s="1"/>
  <c r="V6" i="2"/>
  <c r="Y6" i="2" s="1"/>
  <c r="V57" i="2"/>
  <c r="Y57" i="2" s="1"/>
  <c r="V24" i="2"/>
  <c r="Y24" i="2" s="1"/>
  <c r="V38" i="2"/>
  <c r="Y38" i="2" s="1"/>
  <c r="V46" i="2"/>
  <c r="Y46" i="2" s="1"/>
  <c r="V52" i="2"/>
  <c r="Y52" i="2" s="1"/>
  <c r="V2" i="2"/>
  <c r="Y2" i="2" s="1"/>
  <c r="V47" i="2"/>
  <c r="Y47" i="2" s="1"/>
  <c r="V49" i="2"/>
  <c r="Y49" i="2" s="1"/>
  <c r="V36" i="2"/>
  <c r="Y36" i="2" s="1"/>
  <c r="Z36" i="2" s="1"/>
  <c r="V35" i="2"/>
  <c r="Y35" i="2" s="1"/>
  <c r="V44" i="2"/>
  <c r="Y44" i="2" s="1"/>
  <c r="V22" i="2"/>
  <c r="Y22" i="2" s="1"/>
  <c r="V53" i="2"/>
  <c r="Y53" i="2" s="1"/>
  <c r="V33" i="2"/>
  <c r="Y33" i="2" s="1"/>
  <c r="Z33" i="2" s="1"/>
  <c r="V37" i="2"/>
  <c r="Y37" i="2" s="1"/>
  <c r="V63" i="2"/>
  <c r="Y63" i="2" s="1"/>
  <c r="V39" i="2"/>
  <c r="Y39" i="2" s="1"/>
  <c r="V27" i="2"/>
  <c r="Y27" i="2" s="1"/>
  <c r="V11" i="2"/>
  <c r="Y11" i="2" s="1"/>
  <c r="V69" i="2"/>
  <c r="Y69" i="2" s="1"/>
  <c r="V12" i="2"/>
  <c r="Y12" i="2" s="1"/>
  <c r="V48" i="2"/>
  <c r="Y48" i="2" s="1"/>
  <c r="V65" i="2"/>
  <c r="Y65" i="2" s="1"/>
  <c r="V4" i="2"/>
  <c r="Y4" i="2" s="1"/>
  <c r="V43" i="2"/>
  <c r="Y43" i="2" s="1"/>
  <c r="V34" i="2"/>
  <c r="Y34" i="2" s="1"/>
  <c r="V31" i="2"/>
  <c r="Y31" i="2" s="1"/>
  <c r="V58" i="2"/>
  <c r="Y58" i="2" s="1"/>
  <c r="V51" i="2"/>
  <c r="Y51" i="2" s="1"/>
  <c r="V7" i="2"/>
  <c r="Y7" i="2" s="1"/>
  <c r="V23" i="2"/>
  <c r="Y23" i="2" s="1"/>
  <c r="V28" i="2"/>
  <c r="Y28" i="2" s="1"/>
  <c r="V61" i="2"/>
  <c r="Y61" i="2" s="1"/>
  <c r="V55" i="2"/>
  <c r="Y55" i="2" s="1"/>
  <c r="V54" i="2"/>
  <c r="Y54" i="2" s="1"/>
  <c r="V50" i="2"/>
  <c r="Y50" i="2" s="1"/>
  <c r="V42" i="2"/>
  <c r="Y42" i="2" s="1"/>
  <c r="V29" i="2"/>
  <c r="Y29" i="2" s="1"/>
  <c r="V59" i="2"/>
  <c r="Y59" i="2" s="1"/>
  <c r="V15" i="2"/>
  <c r="Y15" i="2" s="1"/>
  <c r="V16" i="2"/>
  <c r="Y16" i="2" s="1"/>
  <c r="V67" i="2"/>
  <c r="Y67" i="2" s="1"/>
  <c r="V32" i="2"/>
  <c r="Y32" i="2" s="1"/>
  <c r="V18" i="2"/>
  <c r="Y18" i="2" s="1"/>
  <c r="V40" i="2"/>
  <c r="Y40" i="2" s="1"/>
  <c r="V60" i="2"/>
  <c r="Y60" i="2" s="1"/>
  <c r="V26" i="2"/>
  <c r="Y26" i="2" s="1"/>
  <c r="V30" i="2"/>
  <c r="Y30" i="2" s="1"/>
  <c r="V5" i="2"/>
  <c r="Y5" i="2" s="1"/>
  <c r="V19" i="2"/>
  <c r="Y19" i="2" s="1"/>
  <c r="AB56" i="2"/>
  <c r="AA56" i="2"/>
  <c r="X56" i="2"/>
  <c r="W56" i="2"/>
  <c r="V56" i="2"/>
  <c r="Y56" i="2" s="1"/>
  <c r="AA71" i="1"/>
  <c r="AA70" i="1"/>
  <c r="AA21" i="1"/>
  <c r="AB64" i="1"/>
  <c r="AB60" i="1"/>
  <c r="AB53" i="1"/>
  <c r="AB48" i="1"/>
  <c r="AB43" i="1"/>
  <c r="AB37" i="1"/>
  <c r="AB80" i="1"/>
  <c r="AB11" i="1"/>
  <c r="AB41" i="1"/>
  <c r="AB26" i="1"/>
  <c r="AB47" i="1"/>
  <c r="AB35" i="1"/>
  <c r="AB44" i="1"/>
  <c r="AB20" i="1"/>
  <c r="AB51" i="1"/>
  <c r="AB81" i="1"/>
  <c r="AB23" i="1"/>
  <c r="AB77" i="1"/>
  <c r="AB76" i="1"/>
  <c r="AB9" i="1"/>
  <c r="AB75" i="1"/>
  <c r="AB50" i="1"/>
  <c r="AB74" i="1"/>
  <c r="AB69" i="1"/>
  <c r="AB19" i="1"/>
  <c r="AB34" i="1"/>
  <c r="AB6" i="1"/>
  <c r="AB39" i="1"/>
  <c r="AB52" i="1"/>
  <c r="AB29" i="1"/>
  <c r="AB72" i="1"/>
  <c r="AB65" i="1"/>
  <c r="AB78" i="1"/>
  <c r="AB7" i="1"/>
  <c r="AB66" i="1"/>
  <c r="AB61" i="1"/>
  <c r="AB16" i="1"/>
  <c r="AB30" i="1"/>
  <c r="AB40" i="1"/>
  <c r="AB31" i="1"/>
  <c r="AB58" i="1"/>
  <c r="AB21" i="1"/>
  <c r="AB42" i="1"/>
  <c r="AB49" i="1"/>
  <c r="AB57" i="1"/>
  <c r="AB24" i="1"/>
  <c r="AB79" i="1"/>
  <c r="AB3" i="1"/>
  <c r="AB15" i="1"/>
  <c r="AB27" i="1"/>
  <c r="AB4" i="1"/>
  <c r="AB63" i="1"/>
  <c r="AB70" i="1"/>
  <c r="AB54" i="1"/>
  <c r="AB59" i="1"/>
  <c r="AB28" i="1"/>
  <c r="AB32" i="1"/>
  <c r="AB46" i="1"/>
  <c r="AB33" i="1"/>
  <c r="AB14" i="1"/>
  <c r="AB22" i="1"/>
  <c r="AB55" i="1"/>
  <c r="AB38" i="1"/>
  <c r="AB10" i="1"/>
  <c r="AB17" i="1"/>
  <c r="AB12" i="1"/>
  <c r="AB8" i="1"/>
  <c r="AB62" i="1"/>
  <c r="AB13" i="1"/>
  <c r="AB68" i="1"/>
  <c r="AB45" i="1"/>
  <c r="AB2" i="1"/>
  <c r="AB56" i="1"/>
  <c r="AB73" i="1"/>
  <c r="AB36" i="1"/>
  <c r="AB5" i="1"/>
  <c r="AB71" i="1"/>
  <c r="AB18" i="1"/>
  <c r="AB25" i="1"/>
  <c r="AA64" i="1"/>
  <c r="AA60" i="1"/>
  <c r="AA53" i="1"/>
  <c r="AA48" i="1"/>
  <c r="AA43" i="1"/>
  <c r="AA37" i="1"/>
  <c r="AA80" i="1"/>
  <c r="AA11" i="1"/>
  <c r="AA41" i="1"/>
  <c r="AA26" i="1"/>
  <c r="AA47" i="1"/>
  <c r="AA35" i="1"/>
  <c r="AA44" i="1"/>
  <c r="AA20" i="1"/>
  <c r="AA51" i="1"/>
  <c r="AA81" i="1"/>
  <c r="AA23" i="1"/>
  <c r="AA77" i="1"/>
  <c r="AA76" i="1"/>
  <c r="AA9" i="1"/>
  <c r="AA75" i="1"/>
  <c r="AA50" i="1"/>
  <c r="AA74" i="1"/>
  <c r="AA69" i="1"/>
  <c r="AA19" i="1"/>
  <c r="AA34" i="1"/>
  <c r="AA6" i="1"/>
  <c r="AA39" i="1"/>
  <c r="AA52" i="1"/>
  <c r="AA29" i="1"/>
  <c r="AA72" i="1"/>
  <c r="AA65" i="1"/>
  <c r="AA78" i="1"/>
  <c r="AA7" i="1"/>
  <c r="AA66" i="1"/>
  <c r="AA61" i="1"/>
  <c r="AA16" i="1"/>
  <c r="AA30" i="1"/>
  <c r="AA40" i="1"/>
  <c r="AA31" i="1"/>
  <c r="AA58" i="1"/>
  <c r="AA42" i="1"/>
  <c r="AA49" i="1"/>
  <c r="AA57" i="1"/>
  <c r="AA24" i="1"/>
  <c r="AA79" i="1"/>
  <c r="AA3" i="1"/>
  <c r="AA15" i="1"/>
  <c r="AA27" i="1"/>
  <c r="AA4" i="1"/>
  <c r="AA63" i="1"/>
  <c r="AA54" i="1"/>
  <c r="AA59" i="1"/>
  <c r="AA28" i="1"/>
  <c r="AA32" i="1"/>
  <c r="AA46" i="1"/>
  <c r="AA33" i="1"/>
  <c r="AA14" i="1"/>
  <c r="AA22" i="1"/>
  <c r="AA55" i="1"/>
  <c r="AA38" i="1"/>
  <c r="AA10" i="1"/>
  <c r="AA17" i="1"/>
  <c r="AA12" i="1"/>
  <c r="AA8" i="1"/>
  <c r="AA62" i="1"/>
  <c r="AA13" i="1"/>
  <c r="AA68" i="1"/>
  <c r="AA45" i="1"/>
  <c r="AA2" i="1"/>
  <c r="AA56" i="1"/>
  <c r="AA73" i="1"/>
  <c r="AA36" i="1"/>
  <c r="AA5" i="1"/>
  <c r="AA18" i="1"/>
  <c r="AA25" i="1"/>
  <c r="AA67" i="1"/>
  <c r="X64" i="1"/>
  <c r="X60" i="1"/>
  <c r="X53" i="1"/>
  <c r="X48" i="1"/>
  <c r="X43" i="1"/>
  <c r="X37" i="1"/>
  <c r="X80" i="1"/>
  <c r="X11" i="1"/>
  <c r="X41" i="1"/>
  <c r="X26" i="1"/>
  <c r="X47" i="1"/>
  <c r="X35" i="1"/>
  <c r="X44" i="1"/>
  <c r="X20" i="1"/>
  <c r="X51" i="1"/>
  <c r="X81" i="1"/>
  <c r="X23" i="1"/>
  <c r="X77" i="1"/>
  <c r="X76" i="1"/>
  <c r="X9" i="1"/>
  <c r="X75" i="1"/>
  <c r="X50" i="1"/>
  <c r="X74" i="1"/>
  <c r="X69" i="1"/>
  <c r="X19" i="1"/>
  <c r="X34" i="1"/>
  <c r="X6" i="1"/>
  <c r="X39" i="1"/>
  <c r="X52" i="1"/>
  <c r="X29" i="1"/>
  <c r="X72" i="1"/>
  <c r="X65" i="1"/>
  <c r="X78" i="1"/>
  <c r="X7" i="1"/>
  <c r="X66" i="1"/>
  <c r="X61" i="1"/>
  <c r="X16" i="1"/>
  <c r="X30" i="1"/>
  <c r="X40" i="1"/>
  <c r="X31" i="1"/>
  <c r="X58" i="1"/>
  <c r="X21" i="1"/>
  <c r="X42" i="1"/>
  <c r="X49" i="1"/>
  <c r="X57" i="1"/>
  <c r="X24" i="1"/>
  <c r="X79" i="1"/>
  <c r="X3" i="1"/>
  <c r="X15" i="1"/>
  <c r="X27" i="1"/>
  <c r="X4" i="1"/>
  <c r="X63" i="1"/>
  <c r="X70" i="1"/>
  <c r="X54" i="1"/>
  <c r="X59" i="1"/>
  <c r="X28" i="1"/>
  <c r="X32" i="1"/>
  <c r="X46" i="1"/>
  <c r="X33" i="1"/>
  <c r="X14" i="1"/>
  <c r="X22" i="1"/>
  <c r="X55" i="1"/>
  <c r="X38" i="1"/>
  <c r="X10" i="1"/>
  <c r="X17" i="1"/>
  <c r="X12" i="1"/>
  <c r="X8" i="1"/>
  <c r="X62" i="1"/>
  <c r="X13" i="1"/>
  <c r="X68" i="1"/>
  <c r="X45" i="1"/>
  <c r="X2" i="1"/>
  <c r="X56" i="1"/>
  <c r="X73" i="1"/>
  <c r="X36" i="1"/>
  <c r="X5" i="1"/>
  <c r="X71" i="1"/>
  <c r="X18" i="1"/>
  <c r="X25" i="1"/>
  <c r="W64" i="1"/>
  <c r="W60" i="1"/>
  <c r="W53" i="1"/>
  <c r="W48" i="1"/>
  <c r="W43" i="1"/>
  <c r="W37" i="1"/>
  <c r="W80" i="1"/>
  <c r="W11" i="1"/>
  <c r="W41" i="1"/>
  <c r="W26" i="1"/>
  <c r="W47" i="1"/>
  <c r="W35" i="1"/>
  <c r="W44" i="1"/>
  <c r="W20" i="1"/>
  <c r="W51" i="1"/>
  <c r="W81" i="1"/>
  <c r="W23" i="1"/>
  <c r="W77" i="1"/>
  <c r="W76" i="1"/>
  <c r="W9" i="1"/>
  <c r="W75" i="1"/>
  <c r="W50" i="1"/>
  <c r="W74" i="1"/>
  <c r="W69" i="1"/>
  <c r="W19" i="1"/>
  <c r="W34" i="1"/>
  <c r="W6" i="1"/>
  <c r="W39" i="1"/>
  <c r="W52" i="1"/>
  <c r="W29" i="1"/>
  <c r="W72" i="1"/>
  <c r="W65" i="1"/>
  <c r="W78" i="1"/>
  <c r="W7" i="1"/>
  <c r="W66" i="1"/>
  <c r="W61" i="1"/>
  <c r="W16" i="1"/>
  <c r="W30" i="1"/>
  <c r="W40" i="1"/>
  <c r="W31" i="1"/>
  <c r="W58" i="1"/>
  <c r="W21" i="1"/>
  <c r="W42" i="1"/>
  <c r="W49" i="1"/>
  <c r="W57" i="1"/>
  <c r="W24" i="1"/>
  <c r="W79" i="1"/>
  <c r="W3" i="1"/>
  <c r="W15" i="1"/>
  <c r="W27" i="1"/>
  <c r="W4" i="1"/>
  <c r="W63" i="1"/>
  <c r="W70" i="1"/>
  <c r="W54" i="1"/>
  <c r="W59" i="1"/>
  <c r="W28" i="1"/>
  <c r="W32" i="1"/>
  <c r="W46" i="1"/>
  <c r="W33" i="1"/>
  <c r="W14" i="1"/>
  <c r="W22" i="1"/>
  <c r="W55" i="1"/>
  <c r="W38" i="1"/>
  <c r="W10" i="1"/>
  <c r="W17" i="1"/>
  <c r="W12" i="1"/>
  <c r="W8" i="1"/>
  <c r="W62" i="1"/>
  <c r="W13" i="1"/>
  <c r="W68" i="1"/>
  <c r="W45" i="1"/>
  <c r="W2" i="1"/>
  <c r="W56" i="1"/>
  <c r="W73" i="1"/>
  <c r="W36" i="1"/>
  <c r="W5" i="1"/>
  <c r="W71" i="1"/>
  <c r="W18" i="1"/>
  <c r="W25" i="1"/>
  <c r="V64" i="1"/>
  <c r="Y64" i="1" s="1"/>
  <c r="Z64" i="1" s="1"/>
  <c r="V60" i="1"/>
  <c r="Y60" i="1" s="1"/>
  <c r="V53" i="1"/>
  <c r="Y53" i="1" s="1"/>
  <c r="V48" i="1"/>
  <c r="Y48" i="1" s="1"/>
  <c r="V43" i="1"/>
  <c r="Y43" i="1" s="1"/>
  <c r="V37" i="1"/>
  <c r="Y37" i="1" s="1"/>
  <c r="Z37" i="1" s="1"/>
  <c r="V80" i="1"/>
  <c r="Y80" i="1" s="1"/>
  <c r="V11" i="1"/>
  <c r="Y11" i="1" s="1"/>
  <c r="V41" i="1"/>
  <c r="Y41" i="1" s="1"/>
  <c r="V26" i="1"/>
  <c r="Y26" i="1" s="1"/>
  <c r="V47" i="1"/>
  <c r="Y47" i="1" s="1"/>
  <c r="Z47" i="1" s="1"/>
  <c r="V35" i="1"/>
  <c r="Y35" i="1" s="1"/>
  <c r="V44" i="1"/>
  <c r="Y44" i="1" s="1"/>
  <c r="V20" i="1"/>
  <c r="Y20" i="1" s="1"/>
  <c r="V51" i="1"/>
  <c r="Y51" i="1" s="1"/>
  <c r="V81" i="1"/>
  <c r="Y81" i="1" s="1"/>
  <c r="V23" i="1"/>
  <c r="Y23" i="1" s="1"/>
  <c r="V77" i="1"/>
  <c r="Y77" i="1" s="1"/>
  <c r="V76" i="1"/>
  <c r="Y76" i="1" s="1"/>
  <c r="V9" i="1"/>
  <c r="Y9" i="1" s="1"/>
  <c r="V75" i="1"/>
  <c r="Y75" i="1" s="1"/>
  <c r="V50" i="1"/>
  <c r="Y50" i="1" s="1"/>
  <c r="V74" i="1"/>
  <c r="Y74" i="1" s="1"/>
  <c r="V69" i="1"/>
  <c r="Y69" i="1" s="1"/>
  <c r="V19" i="1"/>
  <c r="Y19" i="1" s="1"/>
  <c r="V34" i="1"/>
  <c r="Y34" i="1" s="1"/>
  <c r="V6" i="1"/>
  <c r="Y6" i="1" s="1"/>
  <c r="V39" i="1"/>
  <c r="Y39" i="1" s="1"/>
  <c r="V52" i="1"/>
  <c r="Y52" i="1" s="1"/>
  <c r="V29" i="1"/>
  <c r="Y29" i="1" s="1"/>
  <c r="V72" i="1"/>
  <c r="Y72" i="1" s="1"/>
  <c r="V65" i="1"/>
  <c r="Y65" i="1" s="1"/>
  <c r="V78" i="1"/>
  <c r="Y78" i="1" s="1"/>
  <c r="V7" i="1"/>
  <c r="Y7" i="1" s="1"/>
  <c r="V66" i="1"/>
  <c r="Y66" i="1" s="1"/>
  <c r="V61" i="1"/>
  <c r="Y61" i="1" s="1"/>
  <c r="V16" i="1"/>
  <c r="Y16" i="1" s="1"/>
  <c r="V30" i="1"/>
  <c r="Y30" i="1" s="1"/>
  <c r="V40" i="1"/>
  <c r="Y40" i="1" s="1"/>
  <c r="V31" i="1"/>
  <c r="Y31" i="1" s="1"/>
  <c r="V58" i="1"/>
  <c r="Y58" i="1" s="1"/>
  <c r="V21" i="1"/>
  <c r="Y21" i="1" s="1"/>
  <c r="V42" i="1"/>
  <c r="Y42" i="1" s="1"/>
  <c r="V49" i="1"/>
  <c r="Y49" i="1" s="1"/>
  <c r="V57" i="1"/>
  <c r="Y57" i="1" s="1"/>
  <c r="V24" i="1"/>
  <c r="Y24" i="1" s="1"/>
  <c r="V79" i="1"/>
  <c r="Y79" i="1" s="1"/>
  <c r="V3" i="1"/>
  <c r="Y3" i="1" s="1"/>
  <c r="V15" i="1"/>
  <c r="Y15" i="1" s="1"/>
  <c r="V27" i="1"/>
  <c r="Y27" i="1" s="1"/>
  <c r="V4" i="1"/>
  <c r="Y4" i="1" s="1"/>
  <c r="V63" i="1"/>
  <c r="Y63" i="1" s="1"/>
  <c r="V70" i="1"/>
  <c r="Y70" i="1" s="1"/>
  <c r="V54" i="1"/>
  <c r="Y54" i="1" s="1"/>
  <c r="V59" i="1"/>
  <c r="Y59" i="1" s="1"/>
  <c r="V28" i="1"/>
  <c r="Y28" i="1" s="1"/>
  <c r="V32" i="1"/>
  <c r="Y32" i="1" s="1"/>
  <c r="V46" i="1"/>
  <c r="Y46" i="1" s="1"/>
  <c r="V33" i="1"/>
  <c r="Y33" i="1" s="1"/>
  <c r="V14" i="1"/>
  <c r="Y14" i="1" s="1"/>
  <c r="V22" i="1"/>
  <c r="Y22" i="1" s="1"/>
  <c r="V55" i="1"/>
  <c r="Y55" i="1" s="1"/>
  <c r="V38" i="1"/>
  <c r="Y38" i="1" s="1"/>
  <c r="V10" i="1"/>
  <c r="Y10" i="1" s="1"/>
  <c r="V17" i="1"/>
  <c r="Y17" i="1" s="1"/>
  <c r="V12" i="1"/>
  <c r="Y12" i="1" s="1"/>
  <c r="V8" i="1"/>
  <c r="Y8" i="1" s="1"/>
  <c r="V62" i="1"/>
  <c r="Y62" i="1" s="1"/>
  <c r="V13" i="1"/>
  <c r="Y13" i="1" s="1"/>
  <c r="V68" i="1"/>
  <c r="Y68" i="1" s="1"/>
  <c r="V45" i="1"/>
  <c r="Y45" i="1" s="1"/>
  <c r="V2" i="1"/>
  <c r="Y2" i="1" s="1"/>
  <c r="V56" i="1"/>
  <c r="Y56" i="1" s="1"/>
  <c r="V73" i="1"/>
  <c r="Y73" i="1" s="1"/>
  <c r="V36" i="1"/>
  <c r="Y36" i="1" s="1"/>
  <c r="V5" i="1"/>
  <c r="Y5" i="1" s="1"/>
  <c r="V71" i="1"/>
  <c r="Y71" i="1" s="1"/>
  <c r="V18" i="1"/>
  <c r="Y18" i="1" s="1"/>
  <c r="V25" i="1"/>
  <c r="Y25" i="1" s="1"/>
  <c r="AB67" i="1"/>
  <c r="X67" i="1"/>
  <c r="W67" i="1"/>
  <c r="V67" i="1"/>
  <c r="Y67" i="1" s="1"/>
  <c r="AE4" i="1" l="1"/>
  <c r="AE76" i="1"/>
  <c r="AE53" i="2"/>
  <c r="AE27" i="1"/>
  <c r="AE77" i="1"/>
  <c r="AE15" i="2"/>
  <c r="AE71" i="1"/>
  <c r="AE57" i="1"/>
  <c r="AE44" i="1"/>
  <c r="AE10" i="1"/>
  <c r="AE65" i="1"/>
  <c r="Z30" i="2"/>
  <c r="Z18" i="2"/>
  <c r="Z15" i="2"/>
  <c r="Z50" i="2"/>
  <c r="Z28" i="2"/>
  <c r="Z58" i="2"/>
  <c r="Z4" i="2"/>
  <c r="Z69" i="2"/>
  <c r="Z63" i="2"/>
  <c r="Z22" i="2"/>
  <c r="Z49" i="2"/>
  <c r="Z46" i="2"/>
  <c r="Z6" i="2"/>
  <c r="Z62" i="2"/>
  <c r="Z14" i="2"/>
  <c r="Z64" i="2"/>
  <c r="Z68" i="2"/>
  <c r="Z26" i="2"/>
  <c r="Z32" i="2"/>
  <c r="Z59" i="2"/>
  <c r="Z54" i="2"/>
  <c r="Z23" i="2"/>
  <c r="Z31" i="2"/>
  <c r="Z65" i="2"/>
  <c r="Z19" i="2"/>
  <c r="Z60" i="2"/>
  <c r="Z67" i="2"/>
  <c r="Z29" i="2"/>
  <c r="Z55" i="2"/>
  <c r="Z7" i="2"/>
  <c r="Z34" i="2"/>
  <c r="Z48" i="2"/>
  <c r="Z27" i="2"/>
  <c r="Z35" i="2"/>
  <c r="Z2" i="2"/>
  <c r="Z24" i="2"/>
  <c r="Z13" i="2"/>
  <c r="Z21" i="2"/>
  <c r="Z17" i="2"/>
  <c r="Z5" i="2"/>
  <c r="Z40" i="2"/>
  <c r="Z16" i="2"/>
  <c r="Z42" i="2"/>
  <c r="Z61" i="2"/>
  <c r="Z51" i="2"/>
  <c r="Z43" i="2"/>
  <c r="Z12" i="2"/>
  <c r="Z39" i="2"/>
  <c r="Z53" i="2"/>
  <c r="Z52" i="2"/>
  <c r="Z57" i="2"/>
  <c r="Z41" i="2"/>
  <c r="Z66" i="2"/>
  <c r="Z10" i="2"/>
  <c r="Z11" i="2"/>
  <c r="Z37" i="2"/>
  <c r="Z44" i="2"/>
  <c r="Z47" i="2"/>
  <c r="Z38" i="2"/>
  <c r="Z9" i="2"/>
  <c r="Z8" i="2"/>
  <c r="Z45" i="2"/>
  <c r="Z20" i="2"/>
  <c r="Z70" i="2"/>
  <c r="Z56" i="2"/>
  <c r="AD6" i="1"/>
  <c r="AF6" i="1" s="1"/>
  <c r="Z18" i="1"/>
  <c r="Z73" i="1"/>
  <c r="Z68" i="1"/>
  <c r="Z12" i="1"/>
  <c r="Z55" i="1"/>
  <c r="Z46" i="1"/>
  <c r="Z54" i="1"/>
  <c r="Z27" i="1"/>
  <c r="Z24" i="1"/>
  <c r="Z21" i="1"/>
  <c r="Z30" i="1"/>
  <c r="Z7" i="1"/>
  <c r="Z29" i="1"/>
  <c r="Z34" i="1"/>
  <c r="Z50" i="1"/>
  <c r="Z77" i="1"/>
  <c r="Z20" i="1"/>
  <c r="Z26" i="1"/>
  <c r="Z60" i="1"/>
  <c r="Z71" i="1"/>
  <c r="Z56" i="1"/>
  <c r="Z13" i="1"/>
  <c r="Z17" i="1"/>
  <c r="Z22" i="1"/>
  <c r="Z32" i="1"/>
  <c r="Z70" i="1"/>
  <c r="Z15" i="1"/>
  <c r="Z57" i="1"/>
  <c r="Z58" i="1"/>
  <c r="Z16" i="1"/>
  <c r="Z78" i="1"/>
  <c r="Z52" i="1"/>
  <c r="Z19" i="1"/>
  <c r="Z75" i="1"/>
  <c r="Z23" i="1"/>
  <c r="Z44" i="1"/>
  <c r="Z41" i="1"/>
  <c r="Z43" i="1"/>
  <c r="Z5" i="1"/>
  <c r="Z2" i="1"/>
  <c r="Z62" i="1"/>
  <c r="Z10" i="1"/>
  <c r="Z14" i="1"/>
  <c r="Z28" i="1"/>
  <c r="Z63" i="1"/>
  <c r="Z3" i="1"/>
  <c r="Z49" i="1"/>
  <c r="Z31" i="1"/>
  <c r="Z61" i="1"/>
  <c r="Z65" i="1"/>
  <c r="Z39" i="1"/>
  <c r="Z69" i="1"/>
  <c r="Z25" i="1"/>
  <c r="Z36" i="1"/>
  <c r="Z45" i="1"/>
  <c r="Z8" i="1"/>
  <c r="Z38" i="1"/>
  <c r="Z33" i="1"/>
  <c r="Z59" i="1"/>
  <c r="Z4" i="1"/>
  <c r="Z79" i="1"/>
  <c r="Z42" i="1"/>
  <c r="Z40" i="1"/>
  <c r="Z66" i="1"/>
  <c r="Z72" i="1"/>
  <c r="Z6" i="1"/>
  <c r="Z74" i="1"/>
  <c r="Z76" i="1"/>
  <c r="Z51" i="1"/>
  <c r="Z80" i="1"/>
  <c r="Z53" i="1"/>
  <c r="Z9" i="1"/>
  <c r="Z81" i="1"/>
  <c r="Z35" i="1"/>
  <c r="Z11" i="1"/>
  <c r="Z48" i="1"/>
  <c r="Z67" i="1"/>
  <c r="AD15" i="1"/>
  <c r="AF15" i="1" s="1"/>
  <c r="AD23" i="1"/>
  <c r="AF23" i="1" s="1"/>
  <c r="AD10" i="1"/>
  <c r="AF10" i="1" s="1"/>
  <c r="AD65" i="1"/>
  <c r="AF65" i="1" s="1"/>
  <c r="AD51" i="1"/>
  <c r="AF51" i="1" s="1"/>
  <c r="AD55" i="1"/>
  <c r="AF55" i="1" s="1"/>
  <c r="AD29" i="1"/>
  <c r="AF29" i="1" s="1"/>
  <c r="AD60" i="1"/>
  <c r="AF60" i="1" s="1"/>
  <c r="Z3" i="3"/>
  <c r="AD48" i="2" s="1"/>
  <c r="AF48" i="2" s="1"/>
  <c r="W3" i="3"/>
  <c r="V3" i="3"/>
  <c r="U3" i="3"/>
  <c r="X3" i="3" s="1"/>
  <c r="AE8" i="1"/>
  <c r="Z2" i="3"/>
  <c r="AD17" i="1" s="1"/>
  <c r="AF17" i="1" s="1"/>
  <c r="W2" i="3"/>
  <c r="V2" i="3"/>
  <c r="U2" i="3"/>
  <c r="X2" i="3" s="1"/>
  <c r="AE16" i="2" l="1"/>
  <c r="AE43" i="2"/>
  <c r="AE36" i="2"/>
  <c r="AE25" i="2"/>
  <c r="AE50" i="2"/>
  <c r="AE69" i="2"/>
  <c r="AE46" i="2"/>
  <c r="AE64" i="2"/>
  <c r="AE32" i="2"/>
  <c r="AE31" i="2"/>
  <c r="AE44" i="2"/>
  <c r="AE8" i="2"/>
  <c r="AE19" i="2"/>
  <c r="AE55" i="2"/>
  <c r="AE27" i="2"/>
  <c r="AE24" i="2"/>
  <c r="AE17" i="2"/>
  <c r="AE42" i="2"/>
  <c r="AE12" i="2"/>
  <c r="AE52" i="2"/>
  <c r="AE66" i="2"/>
  <c r="AE30" i="2"/>
  <c r="AE28" i="2"/>
  <c r="AE63" i="2"/>
  <c r="AE6" i="2"/>
  <c r="AE68" i="2"/>
  <c r="AE59" i="2"/>
  <c r="AE65" i="2"/>
  <c r="AE47" i="2"/>
  <c r="AE45" i="2"/>
  <c r="AE60" i="2"/>
  <c r="AE7" i="2"/>
  <c r="AE33" i="2"/>
  <c r="AE3" i="2"/>
  <c r="AE61" i="2"/>
  <c r="AE57" i="2"/>
  <c r="AE58" i="2"/>
  <c r="AE62" i="2"/>
  <c r="AE11" i="2"/>
  <c r="AE20" i="2"/>
  <c r="AE67" i="2"/>
  <c r="AE35" i="2"/>
  <c r="AE51" i="2"/>
  <c r="AE41" i="2"/>
  <c r="AE4" i="2"/>
  <c r="AE14" i="2"/>
  <c r="AE26" i="2"/>
  <c r="AE37" i="2"/>
  <c r="AE70" i="2"/>
  <c r="AE29" i="2"/>
  <c r="AE2" i="2"/>
  <c r="AE5" i="2"/>
  <c r="AE39" i="2"/>
  <c r="AE10" i="2"/>
  <c r="AE18" i="2"/>
  <c r="AE22" i="2"/>
  <c r="AE54" i="2"/>
  <c r="AE38" i="2"/>
  <c r="AE34" i="2"/>
  <c r="AE13" i="2"/>
  <c r="AD7" i="1"/>
  <c r="AF7" i="1" s="1"/>
  <c r="AD76" i="1"/>
  <c r="AF76" i="1" s="1"/>
  <c r="AD61" i="1"/>
  <c r="AF61" i="1" s="1"/>
  <c r="AD75" i="1"/>
  <c r="AF75" i="1" s="1"/>
  <c r="AD33" i="1"/>
  <c r="AF33" i="1" s="1"/>
  <c r="AD23" i="2"/>
  <c r="AF23" i="2" s="1"/>
  <c r="AD21" i="2"/>
  <c r="AF21" i="2" s="1"/>
  <c r="AE21" i="2"/>
  <c r="AE40" i="2"/>
  <c r="AD9" i="2"/>
  <c r="AF9" i="2" s="1"/>
  <c r="AD51" i="2"/>
  <c r="AF51" i="2" s="1"/>
  <c r="AD37" i="1"/>
  <c r="AF37" i="1" s="1"/>
  <c r="AD12" i="1"/>
  <c r="AF12" i="1" s="1"/>
  <c r="AD48" i="1"/>
  <c r="AF48" i="1" s="1"/>
  <c r="AD62" i="1"/>
  <c r="AF62" i="1" s="1"/>
  <c r="AD70" i="1"/>
  <c r="AF70" i="1" s="1"/>
  <c r="AD20" i="1"/>
  <c r="AF20" i="1" s="1"/>
  <c r="AD24" i="1"/>
  <c r="AF24" i="1" s="1"/>
  <c r="AD18" i="1"/>
  <c r="AF18" i="1" s="1"/>
  <c r="AD81" i="1"/>
  <c r="AF81" i="1" s="1"/>
  <c r="AD3" i="1"/>
  <c r="AF3" i="1" s="1"/>
  <c r="AD64" i="1"/>
  <c r="AF64" i="1" s="1"/>
  <c r="AD78" i="1"/>
  <c r="AF78" i="1" s="1"/>
  <c r="AD62" i="2"/>
  <c r="AF62" i="2" s="1"/>
  <c r="AE48" i="2"/>
  <c r="AE9" i="2"/>
  <c r="AD61" i="2"/>
  <c r="AF61" i="2" s="1"/>
  <c r="AD5" i="2"/>
  <c r="AF5" i="2" s="1"/>
  <c r="AD40" i="2"/>
  <c r="AF40" i="2" s="1"/>
  <c r="AD43" i="2"/>
  <c r="AF43" i="2" s="1"/>
  <c r="AD52" i="2"/>
  <c r="AF52" i="2" s="1"/>
  <c r="AD19" i="2"/>
  <c r="AF19" i="2" s="1"/>
  <c r="AD55" i="2"/>
  <c r="AF55" i="2" s="1"/>
  <c r="AD27" i="2"/>
  <c r="AF27" i="2" s="1"/>
  <c r="AD24" i="2"/>
  <c r="AF24" i="2" s="1"/>
  <c r="AD17" i="2"/>
  <c r="AF17" i="2" s="1"/>
  <c r="AD15" i="2"/>
  <c r="AF15" i="2" s="1"/>
  <c r="AD4" i="2"/>
  <c r="AF4" i="2" s="1"/>
  <c r="AD49" i="2"/>
  <c r="AF49" i="2" s="1"/>
  <c r="AD14" i="2"/>
  <c r="AF14" i="2" s="1"/>
  <c r="AD32" i="2"/>
  <c r="AF32" i="2" s="1"/>
  <c r="AD31" i="2"/>
  <c r="AF31" i="2" s="1"/>
  <c r="AD44" i="2"/>
  <c r="AF44" i="2" s="1"/>
  <c r="AD8" i="2"/>
  <c r="AF8" i="2" s="1"/>
  <c r="AD39" i="2"/>
  <c r="AF39" i="2" s="1"/>
  <c r="AD57" i="2"/>
  <c r="AF57" i="2" s="1"/>
  <c r="AD16" i="2"/>
  <c r="AF16" i="2" s="1"/>
  <c r="AD12" i="2"/>
  <c r="AF12" i="2" s="1"/>
  <c r="AD41" i="2"/>
  <c r="AF41" i="2" s="1"/>
  <c r="AD60" i="2"/>
  <c r="AF60" i="2" s="1"/>
  <c r="AD7" i="2"/>
  <c r="AF7" i="2" s="1"/>
  <c r="AD33" i="2"/>
  <c r="AF33" i="2" s="1"/>
  <c r="AD3" i="2"/>
  <c r="AF3" i="2" s="1"/>
  <c r="AD50" i="2"/>
  <c r="AF50" i="2" s="1"/>
  <c r="AD69" i="2"/>
  <c r="AD46" i="2"/>
  <c r="AF46" i="2" s="1"/>
  <c r="AD64" i="2"/>
  <c r="AF64" i="2" s="1"/>
  <c r="AD59" i="2"/>
  <c r="AF59" i="2" s="1"/>
  <c r="AD65" i="2"/>
  <c r="AF65" i="2" s="1"/>
  <c r="AD47" i="2"/>
  <c r="AF47" i="2" s="1"/>
  <c r="AD45" i="2"/>
  <c r="AD10" i="2"/>
  <c r="AF10" i="2" s="1"/>
  <c r="AD53" i="2"/>
  <c r="AF53" i="2" s="1"/>
  <c r="AD67" i="2"/>
  <c r="AF67" i="2" s="1"/>
  <c r="AD35" i="2"/>
  <c r="AD30" i="2"/>
  <c r="AF30" i="2" s="1"/>
  <c r="AD63" i="2"/>
  <c r="AD68" i="2"/>
  <c r="AF68" i="2" s="1"/>
  <c r="AD11" i="2"/>
  <c r="AF11" i="2" s="1"/>
  <c r="AD20" i="2"/>
  <c r="AF20" i="2" s="1"/>
  <c r="AD56" i="2"/>
  <c r="AF56" i="2" s="1"/>
  <c r="AD36" i="2"/>
  <c r="AF36" i="2" s="1"/>
  <c r="AD29" i="2"/>
  <c r="AF29" i="2" s="1"/>
  <c r="AD2" i="2"/>
  <c r="AF2" i="2" s="1"/>
  <c r="AD18" i="2"/>
  <c r="AF18" i="2" s="1"/>
  <c r="AD22" i="2"/>
  <c r="AF22" i="2" s="1"/>
  <c r="AD26" i="2"/>
  <c r="AF26" i="2" s="1"/>
  <c r="AD37" i="2"/>
  <c r="AD70" i="2"/>
  <c r="AD42" i="2"/>
  <c r="AF42" i="2" s="1"/>
  <c r="AD25" i="2"/>
  <c r="AF25" i="2" s="1"/>
  <c r="AD34" i="2"/>
  <c r="AF34" i="2" s="1"/>
  <c r="AD13" i="2"/>
  <c r="AF13" i="2" s="1"/>
  <c r="AD28" i="2"/>
  <c r="AF28" i="2" s="1"/>
  <c r="AD6" i="2"/>
  <c r="AD54" i="2"/>
  <c r="AF54" i="2" s="1"/>
  <c r="AD38" i="2"/>
  <c r="AD45" i="1"/>
  <c r="AF45" i="1" s="1"/>
  <c r="AD59" i="1"/>
  <c r="AF59" i="1" s="1"/>
  <c r="AD40" i="1"/>
  <c r="AF40" i="1" s="1"/>
  <c r="AD74" i="1"/>
  <c r="AF74" i="1" s="1"/>
  <c r="AD8" i="1"/>
  <c r="AF8" i="1" s="1"/>
  <c r="AD4" i="1"/>
  <c r="AF4" i="1" s="1"/>
  <c r="AD66" i="1"/>
  <c r="AF66" i="1" s="1"/>
  <c r="AD25" i="1"/>
  <c r="AF25" i="1" s="1"/>
  <c r="AD79" i="1"/>
  <c r="AF79" i="1" s="1"/>
  <c r="AD71" i="1"/>
  <c r="AF71" i="1" s="1"/>
  <c r="AD22" i="1"/>
  <c r="AF22" i="1" s="1"/>
  <c r="AD57" i="1"/>
  <c r="AF57" i="1" s="1"/>
  <c r="AD52" i="1"/>
  <c r="AF52" i="1" s="1"/>
  <c r="AD44" i="1"/>
  <c r="AF44" i="1" s="1"/>
  <c r="AD5" i="1"/>
  <c r="AF5" i="1" s="1"/>
  <c r="AD14" i="1"/>
  <c r="AF14" i="1" s="1"/>
  <c r="AD49" i="1"/>
  <c r="AF49" i="1" s="1"/>
  <c r="AD39" i="1"/>
  <c r="AF39" i="1" s="1"/>
  <c r="AD35" i="1"/>
  <c r="AF35" i="1" s="1"/>
  <c r="AD47" i="1"/>
  <c r="AF47" i="1" s="1"/>
  <c r="AD73" i="1"/>
  <c r="AF73" i="1" s="1"/>
  <c r="AD46" i="1"/>
  <c r="AF46" i="1" s="1"/>
  <c r="AD21" i="1"/>
  <c r="AF21" i="1" s="1"/>
  <c r="AD34" i="1"/>
  <c r="AF34" i="1" s="1"/>
  <c r="AD26" i="1"/>
  <c r="AF26" i="1" s="1"/>
  <c r="AD32" i="1"/>
  <c r="AF32" i="1" s="1"/>
  <c r="AD19" i="1"/>
  <c r="AF19" i="1" s="1"/>
  <c r="AD41" i="1"/>
  <c r="AF41" i="1" s="1"/>
  <c r="AD28" i="1"/>
  <c r="AF28" i="1" s="1"/>
  <c r="AD69" i="1"/>
  <c r="AF69" i="1" s="1"/>
  <c r="AD68" i="1"/>
  <c r="AF68" i="1" s="1"/>
  <c r="AD54" i="1"/>
  <c r="AF54" i="1" s="1"/>
  <c r="AD30" i="1"/>
  <c r="AF30" i="1" s="1"/>
  <c r="AD36" i="1"/>
  <c r="AF36" i="1" s="1"/>
  <c r="AD42" i="1"/>
  <c r="AF42" i="1" s="1"/>
  <c r="AD56" i="1"/>
  <c r="AF56" i="1" s="1"/>
  <c r="AD58" i="1"/>
  <c r="AF58" i="1" s="1"/>
  <c r="AD2" i="1"/>
  <c r="AF2" i="1" s="1"/>
  <c r="AD31" i="1"/>
  <c r="AF31" i="1" s="1"/>
  <c r="AD11" i="1"/>
  <c r="AF11" i="1" s="1"/>
  <c r="AD80" i="1"/>
  <c r="AF80" i="1" s="1"/>
  <c r="AD50" i="1"/>
  <c r="AF50" i="1" s="1"/>
  <c r="AD38" i="1"/>
  <c r="AF38" i="1" s="1"/>
  <c r="AD72" i="1"/>
  <c r="AF72" i="1" s="1"/>
  <c r="AD77" i="1"/>
  <c r="AF77" i="1" s="1"/>
  <c r="AD27" i="1"/>
  <c r="AF27" i="1" s="1"/>
  <c r="AD53" i="1"/>
  <c r="AF53" i="1" s="1"/>
  <c r="AD9" i="1"/>
  <c r="AF9" i="1" s="1"/>
  <c r="AD63" i="1"/>
  <c r="AF63" i="1" s="1"/>
  <c r="AD43" i="1"/>
  <c r="AF43" i="1" s="1"/>
  <c r="AD16" i="1"/>
  <c r="AF16" i="1" s="1"/>
  <c r="AD13" i="1"/>
  <c r="AF13" i="1" s="1"/>
  <c r="AD58" i="2"/>
  <c r="AF58" i="2" s="1"/>
  <c r="AD66" i="2"/>
  <c r="AF66" i="2" s="1"/>
  <c r="AE56" i="2"/>
  <c r="AE23" i="2"/>
  <c r="AE49" i="2"/>
  <c r="AD67" i="1"/>
  <c r="AF67" i="1" s="1"/>
  <c r="AE48" i="1"/>
  <c r="AE61" i="1"/>
  <c r="AE62" i="1"/>
  <c r="AE23" i="1"/>
  <c r="AE15" i="1"/>
  <c r="AE67" i="1"/>
  <c r="AE50" i="1"/>
  <c r="AE54" i="1"/>
  <c r="AE74" i="1"/>
  <c r="AE59" i="1"/>
  <c r="AE81" i="1"/>
  <c r="AE3" i="1"/>
  <c r="AE52" i="1"/>
  <c r="AE22" i="1"/>
  <c r="AE60" i="1"/>
  <c r="AE7" i="1"/>
  <c r="AE12" i="1"/>
  <c r="AE53" i="1"/>
  <c r="AE66" i="1"/>
  <c r="AE25" i="1"/>
  <c r="AE38" i="1"/>
  <c r="AE79" i="1"/>
  <c r="AE72" i="1"/>
  <c r="AE51" i="1"/>
  <c r="AE18" i="1"/>
  <c r="AE55" i="1"/>
  <c r="AE24" i="1"/>
  <c r="AE29" i="1"/>
  <c r="AE20" i="1"/>
  <c r="AE56" i="1"/>
  <c r="AE32" i="1"/>
  <c r="AE58" i="1"/>
  <c r="AE19" i="1"/>
  <c r="AG19" i="1" s="1"/>
  <c r="AE41" i="1"/>
  <c r="AE5" i="1"/>
  <c r="AE14" i="1"/>
  <c r="AE49" i="1"/>
  <c r="AE39" i="1"/>
  <c r="AE35" i="1"/>
  <c r="AE36" i="1"/>
  <c r="AE33" i="1"/>
  <c r="AG33" i="1" s="1"/>
  <c r="AE42" i="1"/>
  <c r="AG42" i="1" s="1"/>
  <c r="AE6" i="1"/>
  <c r="AG6" i="1" s="1"/>
  <c r="AE47" i="1"/>
  <c r="AG47" i="1" s="1"/>
  <c r="AE73" i="1"/>
  <c r="AG73" i="1" s="1"/>
  <c r="AE46" i="1"/>
  <c r="AE21" i="1"/>
  <c r="AE34" i="1"/>
  <c r="AE26" i="1"/>
  <c r="AG26" i="1" s="1"/>
  <c r="AE13" i="1"/>
  <c r="AE70" i="1"/>
  <c r="AE16" i="1"/>
  <c r="AE75" i="1"/>
  <c r="AG75" i="1" s="1"/>
  <c r="AE43" i="1"/>
  <c r="AE2" i="1"/>
  <c r="AE28" i="1"/>
  <c r="AG28" i="1" s="1"/>
  <c r="AE31" i="1"/>
  <c r="AE69" i="1"/>
  <c r="AE11" i="1"/>
  <c r="AG51" i="1"/>
  <c r="AG49" i="1"/>
  <c r="AE9" i="1"/>
  <c r="AE63" i="1"/>
  <c r="AE64" i="1"/>
  <c r="AE78" i="1"/>
  <c r="AE17" i="1"/>
  <c r="AE37" i="1"/>
  <c r="AE30" i="1"/>
  <c r="AE68" i="1"/>
  <c r="AE80" i="1"/>
  <c r="AE40" i="1"/>
  <c r="AE45" i="1"/>
  <c r="AG58" i="1"/>
  <c r="AG40" i="2"/>
  <c r="AG52" i="2"/>
  <c r="AG31" i="2"/>
  <c r="AG32" i="2"/>
  <c r="AG30" i="2"/>
  <c r="AG3" i="2"/>
  <c r="AG29" i="2"/>
  <c r="AG23" i="2"/>
  <c r="AG58" i="2"/>
  <c r="AG46" i="2"/>
  <c r="AG55" i="2"/>
  <c r="AG15" i="2"/>
  <c r="AG54" i="2"/>
  <c r="AG14" i="2"/>
  <c r="AG48" i="2"/>
  <c r="AG4" i="2"/>
  <c r="AG65" i="1"/>
  <c r="AG10" i="1"/>
  <c r="AG29" i="1"/>
  <c r="AG15" i="1"/>
  <c r="AG16" i="1"/>
  <c r="AG37" i="1"/>
  <c r="Y2" i="3"/>
  <c r="Y3" i="3"/>
  <c r="AF38" i="2" l="1"/>
  <c r="AG38" i="2" s="1"/>
  <c r="AF70" i="2"/>
  <c r="AG70" i="2" s="1"/>
  <c r="AF63" i="2"/>
  <c r="AG63" i="2" s="1"/>
  <c r="AF69" i="2"/>
  <c r="AG69" i="2" s="1"/>
  <c r="AF37" i="2"/>
  <c r="AG37" i="2" s="1"/>
  <c r="AF6" i="2"/>
  <c r="AG6" i="2" s="1"/>
  <c r="AF35" i="2"/>
  <c r="AG35" i="2" s="1"/>
  <c r="AF45" i="2"/>
  <c r="AG45" i="2" s="1"/>
  <c r="AG50" i="1"/>
  <c r="AG34" i="1"/>
  <c r="AG14" i="1"/>
  <c r="AG57" i="1"/>
  <c r="AG76" i="1"/>
  <c r="AG44" i="1"/>
  <c r="AG71" i="1"/>
  <c r="AG67" i="1"/>
  <c r="AG70" i="1"/>
  <c r="AG20" i="1"/>
  <c r="AG52" i="1"/>
  <c r="AG18" i="1"/>
  <c r="AG36" i="1"/>
  <c r="AG63" i="1"/>
  <c r="AG80" i="1"/>
  <c r="AG77" i="1"/>
  <c r="AG78" i="1"/>
  <c r="AG8" i="1"/>
  <c r="AG9" i="1"/>
  <c r="AG48" i="1"/>
  <c r="AG27" i="1"/>
  <c r="AG4" i="1"/>
  <c r="AG19" i="2"/>
  <c r="AG13" i="2"/>
  <c r="AG39" i="2"/>
  <c r="AG20" i="2"/>
  <c r="AG9" i="2"/>
  <c r="AG24" i="2"/>
  <c r="AG43" i="2"/>
  <c r="AG50" i="2"/>
  <c r="AG8" i="2"/>
  <c r="AG7" i="2"/>
  <c r="AG64" i="2"/>
  <c r="AG65" i="2"/>
  <c r="AG57" i="2"/>
  <c r="AG53" i="2"/>
  <c r="AG10" i="2"/>
  <c r="AG49" i="2"/>
  <c r="AG67" i="2"/>
  <c r="AG2" i="2"/>
  <c r="AG46" i="1"/>
  <c r="AG39" i="1"/>
  <c r="AG69" i="1"/>
  <c r="AG64" i="1"/>
  <c r="AG55" i="1"/>
  <c r="AG5" i="1"/>
  <c r="AG35" i="1"/>
  <c r="AG43" i="1"/>
  <c r="AG24" i="1"/>
  <c r="AG22" i="1"/>
  <c r="AG53" i="1"/>
  <c r="AG21" i="1"/>
  <c r="AG32" i="1"/>
  <c r="AG68" i="1"/>
  <c r="AG3" i="1"/>
  <c r="AG2" i="1"/>
  <c r="AG56" i="2"/>
  <c r="AG28" i="2"/>
  <c r="AG22" i="2"/>
  <c r="AG68" i="2"/>
  <c r="AG47" i="2"/>
  <c r="AG33" i="2"/>
  <c r="AG17" i="2"/>
  <c r="AG62" i="2"/>
  <c r="AG31" i="1"/>
  <c r="AG30" i="1"/>
  <c r="AG13" i="1"/>
  <c r="AG11" i="1"/>
  <c r="AG56" i="1"/>
  <c r="AG54" i="1"/>
  <c r="AG41" i="1"/>
  <c r="AG81" i="1"/>
  <c r="AG62" i="1"/>
  <c r="AG12" i="1"/>
  <c r="AG60" i="1"/>
  <c r="AG23" i="1"/>
  <c r="AG61" i="1"/>
  <c r="AG59" i="2"/>
  <c r="AG60" i="2"/>
  <c r="AG21" i="2"/>
  <c r="AG27" i="2"/>
  <c r="AG66" i="1"/>
  <c r="AG36" i="2"/>
  <c r="AG42" i="2"/>
  <c r="AG17" i="1"/>
  <c r="AG26" i="2"/>
  <c r="AG44" i="2"/>
  <c r="AG5" i="2"/>
  <c r="AG79" i="1"/>
  <c r="AG59" i="1"/>
  <c r="AG12" i="2"/>
  <c r="AG45" i="1"/>
  <c r="AG74" i="1"/>
  <c r="AG66" i="2"/>
  <c r="AG16" i="2"/>
  <c r="AG25" i="1"/>
  <c r="AG51" i="2"/>
  <c r="AG7" i="1"/>
  <c r="AG34" i="2"/>
  <c r="AG18" i="2"/>
  <c r="AG11" i="2"/>
  <c r="AG61" i="2"/>
  <c r="AG72" i="1"/>
  <c r="AG38" i="1"/>
  <c r="AG40" i="1"/>
  <c r="AG41" i="2"/>
  <c r="AG25" i="2"/>
</calcChain>
</file>

<file path=xl/sharedStrings.xml><?xml version="1.0" encoding="utf-8"?>
<sst xmlns="http://schemas.openxmlformats.org/spreadsheetml/2006/main" count="424" uniqueCount="234">
  <si>
    <t>Name</t>
  </si>
  <si>
    <t>Team</t>
  </si>
  <si>
    <t>G</t>
  </si>
  <si>
    <t>AB</t>
  </si>
  <si>
    <t>PA</t>
  </si>
  <si>
    <t>H</t>
  </si>
  <si>
    <t>1B</t>
  </si>
  <si>
    <t>2B</t>
  </si>
  <si>
    <t>3B</t>
  </si>
  <si>
    <t>HR</t>
  </si>
  <si>
    <t>R</t>
  </si>
  <si>
    <t>RBI</t>
  </si>
  <si>
    <t>BB</t>
  </si>
  <si>
    <t>IBB</t>
  </si>
  <si>
    <t>SO</t>
  </si>
  <si>
    <t>HBP</t>
  </si>
  <si>
    <t>SF</t>
  </si>
  <si>
    <t>SH</t>
  </si>
  <si>
    <t>GDP</t>
  </si>
  <si>
    <t>SB</t>
  </si>
  <si>
    <t>CS</t>
  </si>
  <si>
    <t>Jose Altuve</t>
  </si>
  <si>
    <t>Astros</t>
  </si>
  <si>
    <t>Victor Martinez</t>
  </si>
  <si>
    <t>Tigers</t>
  </si>
  <si>
    <t>Adrian Beltre</t>
  </si>
  <si>
    <t>Rangers</t>
  </si>
  <si>
    <t>Robinson Cano</t>
  </si>
  <si>
    <t>Mariners</t>
  </si>
  <si>
    <t>Melky Cabrera</t>
  </si>
  <si>
    <t>Blue Jays</t>
  </si>
  <si>
    <t>Michael Brantley</t>
  </si>
  <si>
    <t>Indians</t>
  </si>
  <si>
    <t>Miguel Cabrera</t>
  </si>
  <si>
    <t>Jose Abreu</t>
  </si>
  <si>
    <t>White Sox</t>
  </si>
  <si>
    <t>Adam Eaton</t>
  </si>
  <si>
    <t>Conor Gillaspie</t>
  </si>
  <si>
    <t>Kurt Suzuki</t>
  </si>
  <si>
    <t>Twins</t>
  </si>
  <si>
    <t>Jose Reyes</t>
  </si>
  <si>
    <t>Brock Holt</t>
  </si>
  <si>
    <t>Red Sox</t>
  </si>
  <si>
    <t>Lonnie Chisenhall</t>
  </si>
  <si>
    <t>Mike Trout</t>
  </si>
  <si>
    <t>Angels</t>
  </si>
  <si>
    <t>James Loney</t>
  </si>
  <si>
    <t>Rays</t>
  </si>
  <si>
    <t>Adam Jones</t>
  </si>
  <si>
    <t>Orioles</t>
  </si>
  <si>
    <t>Nick Markakis</t>
  </si>
  <si>
    <t>Alexei Ramirez</t>
  </si>
  <si>
    <t>Yan Gomes</t>
  </si>
  <si>
    <t>Jose Bautista</t>
  </si>
  <si>
    <t>Alex Rios</t>
  </si>
  <si>
    <t>Howie Kendrick</t>
  </si>
  <si>
    <t>Ian Kinsler</t>
  </si>
  <si>
    <t>J.J. Hardy</t>
  </si>
  <si>
    <t>Dustin Pedroia</t>
  </si>
  <si>
    <t>Alex Gordon</t>
  </si>
  <si>
    <t>Royals</t>
  </si>
  <si>
    <t>Ben Zobrist</t>
  </si>
  <si>
    <t>Kyle Seager</t>
  </si>
  <si>
    <t>Billy Butler</t>
  </si>
  <si>
    <t>Jacoby Ellsbury</t>
  </si>
  <si>
    <t>Yankees</t>
  </si>
  <si>
    <t>Alcides Escobar</t>
  </si>
  <si>
    <t>Erick Aybar</t>
  </si>
  <si>
    <t>Torii Hunter</t>
  </si>
  <si>
    <t>Matt Joyce</t>
  </si>
  <si>
    <t>Albert Pujols</t>
  </si>
  <si>
    <t>Dioner Navarro</t>
  </si>
  <si>
    <t>Brett Gardner</t>
  </si>
  <si>
    <t>Elvis Andrus</t>
  </si>
  <si>
    <t>Leonys Martin</t>
  </si>
  <si>
    <t>Edwin Encarnacion</t>
  </si>
  <si>
    <t>Eric Hosmer</t>
  </si>
  <si>
    <t>Austin Jackson</t>
  </si>
  <si>
    <t>- - -</t>
  </si>
  <si>
    <t>David Ortiz</t>
  </si>
  <si>
    <t>Derek Jeter</t>
  </si>
  <si>
    <t>Nick Castellanos</t>
  </si>
  <si>
    <t>David Murphy</t>
  </si>
  <si>
    <t>Salvador Perez</t>
  </si>
  <si>
    <t>Mike Napoli</t>
  </si>
  <si>
    <t>Norichika Aoki</t>
  </si>
  <si>
    <t>David Freese</t>
  </si>
  <si>
    <t>Coco Crisp</t>
  </si>
  <si>
    <t>Athletics</t>
  </si>
  <si>
    <t>Omar Infante</t>
  </si>
  <si>
    <t>Yoenis Cespedes</t>
  </si>
  <si>
    <t>Dustin Ackley</t>
  </si>
  <si>
    <t>Nelson Cruz</t>
  </si>
  <si>
    <t>Yunel Escobar</t>
  </si>
  <si>
    <t>Trevor Plouffe</t>
  </si>
  <si>
    <t>Evan Longoria</t>
  </si>
  <si>
    <t>Alejandro De Aza</t>
  </si>
  <si>
    <t>Jason Kipnis</t>
  </si>
  <si>
    <t>Josh Donaldson</t>
  </si>
  <si>
    <t>Asdrubal Cabrera</t>
  </si>
  <si>
    <t>Brandon Moss</t>
  </si>
  <si>
    <t>Shin-Soo Choo</t>
  </si>
  <si>
    <t>Desmond Jennings</t>
  </si>
  <si>
    <t>Jed Lowrie</t>
  </si>
  <si>
    <t>Brian Dozier</t>
  </si>
  <si>
    <t>Brian McCann</t>
  </si>
  <si>
    <t>Mark Teixeira</t>
  </si>
  <si>
    <t>Dayan Viciedo</t>
  </si>
  <si>
    <t>Jason Castro</t>
  </si>
  <si>
    <t>Carlos Santana</t>
  </si>
  <si>
    <t>Chris Carter</t>
  </si>
  <si>
    <t>Matt Dominguez</t>
  </si>
  <si>
    <t>Xander Bogaerts</t>
  </si>
  <si>
    <t>Adam Dunn</t>
  </si>
  <si>
    <t>Gordon Beckham</t>
  </si>
  <si>
    <t>Nick Swisher</t>
  </si>
  <si>
    <t>Chris Davis</t>
  </si>
  <si>
    <t>Justin Morneau</t>
  </si>
  <si>
    <t>Rockies</t>
  </si>
  <si>
    <t>Ben Revere</t>
  </si>
  <si>
    <t>Phillies</t>
  </si>
  <si>
    <t>Matt Adams</t>
  </si>
  <si>
    <t>Cardinals</t>
  </si>
  <si>
    <t>Andrew McCutchen</t>
  </si>
  <si>
    <t>Pirates</t>
  </si>
  <si>
    <t>Yasiel Puig</t>
  </si>
  <si>
    <t>Dodgers</t>
  </si>
  <si>
    <t>Jonathan Lucroy</t>
  </si>
  <si>
    <t>Brewers</t>
  </si>
  <si>
    <t>Josh Harrison</t>
  </si>
  <si>
    <t>Aramis Ramirez</t>
  </si>
  <si>
    <t>Denard Span</t>
  </si>
  <si>
    <t>Nationals</t>
  </si>
  <si>
    <t>Daniel Murphy</t>
  </si>
  <si>
    <t>Mets</t>
  </si>
  <si>
    <t>Paul Goldschmidt</t>
  </si>
  <si>
    <t>Diamondbacks</t>
  </si>
  <si>
    <t>Giancarlo Stanton</t>
  </si>
  <si>
    <t>Marlins</t>
  </si>
  <si>
    <t>Casey McGehee</t>
  </si>
  <si>
    <t>Freddie Freeman</t>
  </si>
  <si>
    <t>Braves</t>
  </si>
  <si>
    <t>Charlie Blackmon</t>
  </si>
  <si>
    <t>Dee Gordon</t>
  </si>
  <si>
    <t>Seth Smith</t>
  </si>
  <si>
    <t>Padres</t>
  </si>
  <si>
    <t>Jayson Werth</t>
  </si>
  <si>
    <t>Christian Yelich</t>
  </si>
  <si>
    <t>Pablo Sandoval</t>
  </si>
  <si>
    <t>Giants</t>
  </si>
  <si>
    <t>Justin Upton</t>
  </si>
  <si>
    <t>Buster Posey</t>
  </si>
  <si>
    <t>Carlos Gomez</t>
  </si>
  <si>
    <t>Starlin Castro</t>
  </si>
  <si>
    <t>Cubs</t>
  </si>
  <si>
    <t>Matt Carpenter</t>
  </si>
  <si>
    <t>Hunter Pence</t>
  </si>
  <si>
    <t>Michael Morse</t>
  </si>
  <si>
    <t>Chase Utley</t>
  </si>
  <si>
    <t>Todd Frazier</t>
  </si>
  <si>
    <t>Reds</t>
  </si>
  <si>
    <t>Neil Walker</t>
  </si>
  <si>
    <t>Anthony Rizzo</t>
  </si>
  <si>
    <t>Ryan Braun</t>
  </si>
  <si>
    <t>Anthony Rendon</t>
  </si>
  <si>
    <t>Starling Marte</t>
  </si>
  <si>
    <t>Adeiny Hechavarria</t>
  </si>
  <si>
    <t>Adrian Gonzalez</t>
  </si>
  <si>
    <t>Matt Kemp</t>
  </si>
  <si>
    <t>Hanley Ramirez</t>
  </si>
  <si>
    <t>Chris Johnson</t>
  </si>
  <si>
    <t>Jason Heyward</t>
  </si>
  <si>
    <t>Martin Prado</t>
  </si>
  <si>
    <t>Marlon Byrd</t>
  </si>
  <si>
    <t>Adam LaRoche</t>
  </si>
  <si>
    <t>Marcell Ozuna</t>
  </si>
  <si>
    <t>David Wright</t>
  </si>
  <si>
    <t>Jhonny Peralta</t>
  </si>
  <si>
    <t>Billy Hamilton</t>
  </si>
  <si>
    <t>DJ LeMahieu</t>
  </si>
  <si>
    <t>Matt Holliday</t>
  </si>
  <si>
    <t>Miguel Montero</t>
  </si>
  <si>
    <t>Lucas Duda</t>
  </si>
  <si>
    <t>Jordy Mercer</t>
  </si>
  <si>
    <t>Gerardo Parra</t>
  </si>
  <si>
    <t>Khris Davis</t>
  </si>
  <si>
    <t>Andrelton Simmons</t>
  </si>
  <si>
    <t>Ian Desmond</t>
  </si>
  <si>
    <t>Garrett Jones</t>
  </si>
  <si>
    <t>Aaron Hill</t>
  </si>
  <si>
    <t>Luis Valbuena</t>
  </si>
  <si>
    <t>Jimmy Rollins</t>
  </si>
  <si>
    <t>Jean Segura</t>
  </si>
  <si>
    <t>Pedro Alvarez</t>
  </si>
  <si>
    <t>Brandon Crawford</t>
  </si>
  <si>
    <t>Domonic Brown</t>
  </si>
  <si>
    <t>Zack Cozart</t>
  </si>
  <si>
    <t>Ryan Howard</t>
  </si>
  <si>
    <t>Jay Bruce</t>
  </si>
  <si>
    <t>Curtis Granderson</t>
  </si>
  <si>
    <t>B.J. Upton</t>
  </si>
  <si>
    <t>TB</t>
    <phoneticPr fontId="18" type="noConversion"/>
  </si>
  <si>
    <t>BA</t>
    <phoneticPr fontId="18" type="noConversion"/>
  </si>
  <si>
    <t>OBP</t>
    <phoneticPr fontId="18" type="noConversion"/>
  </si>
  <si>
    <t>SLG</t>
    <phoneticPr fontId="18" type="noConversion"/>
  </si>
  <si>
    <t>OPS</t>
    <phoneticPr fontId="18" type="noConversion"/>
  </si>
  <si>
    <t>HR%</t>
    <phoneticPr fontId="18" type="noConversion"/>
  </si>
  <si>
    <t>LIBB%</t>
    <phoneticPr fontId="18" type="noConversion"/>
  </si>
  <si>
    <t>League</t>
    <phoneticPr fontId="18" type="noConversion"/>
  </si>
  <si>
    <t>AL</t>
    <phoneticPr fontId="18" type="noConversion"/>
  </si>
  <si>
    <t>NL</t>
    <phoneticPr fontId="18" type="noConversion"/>
  </si>
  <si>
    <t>TB</t>
    <phoneticPr fontId="18" type="noConversion"/>
  </si>
  <si>
    <t>BA</t>
    <phoneticPr fontId="18" type="noConversion"/>
  </si>
  <si>
    <t>OBP</t>
    <phoneticPr fontId="18" type="noConversion"/>
  </si>
  <si>
    <t>SLG</t>
    <phoneticPr fontId="18" type="noConversion"/>
  </si>
  <si>
    <t>OPS</t>
    <phoneticPr fontId="18" type="noConversion"/>
  </si>
  <si>
    <t>HR.F</t>
    <phoneticPr fontId="18" type="noConversion"/>
  </si>
  <si>
    <t>HR%</t>
    <phoneticPr fontId="18" type="noConversion"/>
  </si>
  <si>
    <t>LIBB%</t>
    <phoneticPr fontId="18" type="noConversion"/>
  </si>
  <si>
    <t>HR%+</t>
    <phoneticPr fontId="18" type="noConversion"/>
  </si>
  <si>
    <t>LIBB%+</t>
    <phoneticPr fontId="18" type="noConversion"/>
  </si>
  <si>
    <t>ExPECTED</t>
    <phoneticPr fontId="18" type="noConversion"/>
  </si>
  <si>
    <t>APD</t>
    <phoneticPr fontId="18" type="noConversion"/>
  </si>
  <si>
    <t>BA</t>
    <phoneticPr fontId="18" type="noConversion"/>
  </si>
  <si>
    <t>OBP</t>
    <phoneticPr fontId="18" type="noConversion"/>
  </si>
  <si>
    <t>SLG</t>
    <phoneticPr fontId="18" type="noConversion"/>
  </si>
  <si>
    <t>OPS</t>
    <phoneticPr fontId="18" type="noConversion"/>
  </si>
  <si>
    <t>HR.F</t>
    <phoneticPr fontId="18" type="noConversion"/>
  </si>
  <si>
    <t>HR%</t>
    <phoneticPr fontId="18" type="noConversion"/>
  </si>
  <si>
    <t>LIBB%</t>
    <phoneticPr fontId="18" type="noConversion"/>
  </si>
  <si>
    <t>HR%+</t>
    <phoneticPr fontId="18" type="noConversion"/>
  </si>
  <si>
    <t>LIBB%+</t>
    <phoneticPr fontId="18" type="noConversion"/>
  </si>
  <si>
    <t>ExPECTED</t>
    <phoneticPr fontId="18" type="noConversion"/>
  </si>
  <si>
    <t>APD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</si>
</sst>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0.00_ "/>
    <numFmt numFmtId="179" formatCode="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179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178" fontId="19" fillId="0" borderId="18" xfId="0" applyNumberFormat="1" applyFont="1" applyBorder="1" applyAlignment="1">
      <alignment horizontal="center" vertical="center"/>
    </xf>
    <xf numFmtId="179" fontId="19" fillId="0" borderId="19" xfId="0" applyNumberFormat="1" applyFont="1" applyBorder="1" applyAlignment="1">
      <alignment horizontal="center" vertical="center"/>
    </xf>
    <xf numFmtId="179" fontId="19" fillId="0" borderId="18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178" fontId="19" fillId="0" borderId="21" xfId="0" applyNumberFormat="1" applyFont="1" applyBorder="1" applyAlignment="1">
      <alignment horizontal="center" vertical="center"/>
    </xf>
    <xf numFmtId="179" fontId="19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1"/>
  <sheetViews>
    <sheetView tabSelected="1" workbookViewId="0">
      <pane xSplit="1" topLeftCell="B1" activePane="topRight" state="frozen"/>
      <selection pane="topRight" activeCell="AG10" sqref="AG10"/>
    </sheetView>
  </sheetViews>
  <sheetFormatPr defaultRowHeight="17.399999999999999" x14ac:dyDescent="0.4"/>
  <cols>
    <col min="1" max="1" width="15.69921875" style="1" customWidth="1"/>
    <col min="2" max="2" width="8.796875" style="1"/>
    <col min="3" max="22" width="8.796875" style="1" hidden="1" customWidth="1"/>
    <col min="23" max="26" width="8.796875" style="1"/>
    <col min="27" max="28" width="8.796875" style="1" hidden="1" customWidth="1"/>
    <col min="29" max="29" width="8.796875" style="1" customWidth="1"/>
    <col min="30" max="32" width="8.796875" style="1" hidden="1" customWidth="1"/>
    <col min="33" max="34" width="8.796875" style="1" customWidth="1"/>
    <col min="35" max="65" width="8.796875" style="1"/>
  </cols>
  <sheetData>
    <row r="1" spans="1:33" x14ac:dyDescent="0.4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211</v>
      </c>
      <c r="W1" s="8" t="s">
        <v>223</v>
      </c>
      <c r="X1" s="8" t="s">
        <v>224</v>
      </c>
      <c r="Y1" s="8" t="s">
        <v>225</v>
      </c>
      <c r="Z1" s="8" t="s">
        <v>226</v>
      </c>
      <c r="AA1" s="8" t="s">
        <v>227</v>
      </c>
      <c r="AB1" s="8" t="s">
        <v>228</v>
      </c>
      <c r="AC1" s="8" t="s">
        <v>229</v>
      </c>
      <c r="AD1" s="8" t="s">
        <v>230</v>
      </c>
      <c r="AE1" s="8" t="s">
        <v>231</v>
      </c>
      <c r="AF1" s="8" t="s">
        <v>232</v>
      </c>
      <c r="AG1" s="6" t="s">
        <v>233</v>
      </c>
    </row>
    <row r="2" spans="1:33" x14ac:dyDescent="0.4">
      <c r="A2" s="9" t="s">
        <v>109</v>
      </c>
      <c r="B2" s="31" t="s">
        <v>32</v>
      </c>
      <c r="C2" s="28">
        <v>119</v>
      </c>
      <c r="D2" s="10">
        <v>421</v>
      </c>
      <c r="E2" s="10">
        <v>516</v>
      </c>
      <c r="F2" s="10">
        <v>96</v>
      </c>
      <c r="G2" s="10">
        <v>55</v>
      </c>
      <c r="H2" s="10">
        <v>20</v>
      </c>
      <c r="I2" s="10">
        <v>0</v>
      </c>
      <c r="J2" s="10">
        <v>21</v>
      </c>
      <c r="K2" s="10">
        <v>54</v>
      </c>
      <c r="L2" s="10">
        <v>60</v>
      </c>
      <c r="M2" s="10">
        <v>90</v>
      </c>
      <c r="N2" s="10">
        <v>3</v>
      </c>
      <c r="O2" s="10">
        <v>103</v>
      </c>
      <c r="P2" s="10">
        <v>3</v>
      </c>
      <c r="Q2" s="10">
        <v>2</v>
      </c>
      <c r="R2" s="10">
        <v>0</v>
      </c>
      <c r="S2" s="10">
        <v>11</v>
      </c>
      <c r="T2" s="10">
        <v>3</v>
      </c>
      <c r="U2" s="10">
        <v>1</v>
      </c>
      <c r="V2" s="10">
        <f>IF(OR(G2="",H2="",I2="",J2=""),"",(G2+H2*2+I2*3+J2*4))</f>
        <v>179</v>
      </c>
      <c r="W2" s="11">
        <f>IF(OR(D2="",D2=0,F2=""),"",(F2/D2))</f>
        <v>0.22802850356294538</v>
      </c>
      <c r="X2" s="11">
        <f>IF(OR(D2="",F2="",M2="",P2="",Q2="",(D2+M2+P2+Q2)=0),"",((F2+M2+P2)/(D2+M2+P2+Q2)))</f>
        <v>0.36627906976744184</v>
      </c>
      <c r="Y2" s="11">
        <f>IF(OR(D2="",D2=0,V2=""),"",(V2/D2))</f>
        <v>0.42517814726840852</v>
      </c>
      <c r="Z2" s="11">
        <f>IF(OR(X2="",Y2=""),"",SUM(X2:Y2))</f>
        <v>0.79145721703585037</v>
      </c>
      <c r="AA2" s="10">
        <f>VLOOKUP(B2,ParkFactors!$A$2:$B$31,2,FALSE)</f>
        <v>97</v>
      </c>
      <c r="AB2" s="12">
        <f>IF(OR(D2="",D2=0,J2=""),"",(J2/D2))</f>
        <v>4.9881235154394299E-2</v>
      </c>
      <c r="AC2" s="12">
        <f>IF(OR(E2="",M2="",N2="",P2="",(E2-N2-P2)=0),"",((M2-N2)/(E2-N2-P2)))</f>
        <v>0.17058823529411765</v>
      </c>
      <c r="AD2" s="13">
        <f>IF(OR(AB2="",League!Z$2="",League!Z$2=0,AA2="",AA2=0),"",(100*AB2/League!Z$2/AA2))</f>
        <v>1.9335348246567143</v>
      </c>
      <c r="AE2" s="13">
        <f>IF(OR(AC2="",League!AA$2="",League!AA$2=0),"",(AC2/League!AA$2))</f>
        <v>2.2808360330685971</v>
      </c>
      <c r="AF2" s="13">
        <f>IF(AD2="","",(1/EXP(0.163)*EXP(0.163*AD2)))</f>
        <v>1.1643537084861979</v>
      </c>
      <c r="AG2" s="14">
        <f>IF(OR(AE2="",AF2="",AF2=0),"",(100*AE2/AF2))</f>
        <v>195.88858750095474</v>
      </c>
    </row>
    <row r="3" spans="1:33" x14ac:dyDescent="0.4">
      <c r="A3" s="15" t="s">
        <v>84</v>
      </c>
      <c r="B3" s="32" t="s">
        <v>42</v>
      </c>
      <c r="C3" s="29">
        <v>103</v>
      </c>
      <c r="D3" s="16">
        <v>360</v>
      </c>
      <c r="E3" s="16">
        <v>433</v>
      </c>
      <c r="F3" s="16">
        <v>94</v>
      </c>
      <c r="G3" s="16">
        <v>60</v>
      </c>
      <c r="H3" s="16">
        <v>19</v>
      </c>
      <c r="I3" s="16">
        <v>0</v>
      </c>
      <c r="J3" s="16">
        <v>15</v>
      </c>
      <c r="K3" s="16">
        <v>42</v>
      </c>
      <c r="L3" s="16">
        <v>47</v>
      </c>
      <c r="M3" s="16">
        <v>69</v>
      </c>
      <c r="N3" s="16">
        <v>2</v>
      </c>
      <c r="O3" s="16">
        <v>115</v>
      </c>
      <c r="P3" s="16">
        <v>3</v>
      </c>
      <c r="Q3" s="16">
        <v>1</v>
      </c>
      <c r="R3" s="16">
        <v>0</v>
      </c>
      <c r="S3" s="16">
        <v>10</v>
      </c>
      <c r="T3" s="16">
        <v>2</v>
      </c>
      <c r="U3" s="16">
        <v>2</v>
      </c>
      <c r="V3" s="16">
        <f>IF(OR(G3="",H3="",I3="",J3=""),"",(G3+H3*2+I3*3+J3*4))</f>
        <v>158</v>
      </c>
      <c r="W3" s="17">
        <f>IF(OR(D3="",D3=0,F3=""),"",(F3/D3))</f>
        <v>0.26111111111111113</v>
      </c>
      <c r="X3" s="17">
        <f>IF(OR(D3="",F3="",M3="",P3="",Q3="",(D3+M3+P3+Q3)=0),"",((F3+M3+P3)/(D3+M3+P3+Q3)))</f>
        <v>0.38337182448036949</v>
      </c>
      <c r="Y3" s="17">
        <f>IF(OR(D3="",D3=0,V3=""),"",(V3/D3))</f>
        <v>0.43888888888888888</v>
      </c>
      <c r="Z3" s="17">
        <f>IF(OR(X3="",Y3=""),"",SUM(X3:Y3))</f>
        <v>0.82226071336925832</v>
      </c>
      <c r="AA3" s="16">
        <f>VLOOKUP(B3,ParkFactors!$A$2:$B$31,2,FALSE)</f>
        <v>97</v>
      </c>
      <c r="AB3" s="18">
        <f>IF(OR(D3="",D3=0,J3=""),"",(J3/D3))</f>
        <v>4.1666666666666664E-2</v>
      </c>
      <c r="AC3" s="18">
        <f>IF(OR(E3="",M3="",N3="",P3="",(E3-N3-P3)=0),"",((M3-N3)/(E3-N3-P3)))</f>
        <v>0.15654205607476634</v>
      </c>
      <c r="AD3" s="19">
        <f>IF(OR(AB3="",League!Z$2="",League!Z$2=0,AA3="",AA3=0),"",(100*AB3/League!Z$2/AA3))</f>
        <v>1.6151153991676126</v>
      </c>
      <c r="AE3" s="19">
        <f>IF(OR(AC3="",League!AA$2="",League!AA$2=0),"",(AC3/League!AA$2))</f>
        <v>2.0930327438488008</v>
      </c>
      <c r="AF3" s="19">
        <f>IF(AD3="","",(1/EXP(0.163)*EXP(0.163*AD3)))</f>
        <v>1.1054625117476122</v>
      </c>
      <c r="AG3" s="20">
        <f>IF(OR(AE3="",AF3="",AF3=0),"",(100*AE3/AF3))</f>
        <v>189.33547918689263</v>
      </c>
    </row>
    <row r="4" spans="1:33" x14ac:dyDescent="0.4">
      <c r="A4" s="15" t="s">
        <v>87</v>
      </c>
      <c r="B4" s="32" t="s">
        <v>88</v>
      </c>
      <c r="C4" s="29">
        <v>98</v>
      </c>
      <c r="D4" s="16">
        <v>350</v>
      </c>
      <c r="E4" s="16">
        <v>410</v>
      </c>
      <c r="F4" s="16">
        <v>90</v>
      </c>
      <c r="G4" s="16">
        <v>59</v>
      </c>
      <c r="H4" s="16">
        <v>20</v>
      </c>
      <c r="I4" s="16">
        <v>3</v>
      </c>
      <c r="J4" s="16">
        <v>8</v>
      </c>
      <c r="K4" s="16">
        <v>58</v>
      </c>
      <c r="L4" s="16">
        <v>42</v>
      </c>
      <c r="M4" s="16">
        <v>53</v>
      </c>
      <c r="N4" s="16">
        <v>2</v>
      </c>
      <c r="O4" s="16">
        <v>52</v>
      </c>
      <c r="P4" s="16">
        <v>0</v>
      </c>
      <c r="Q4" s="16">
        <v>6</v>
      </c>
      <c r="R4" s="16">
        <v>1</v>
      </c>
      <c r="S4" s="16">
        <v>1</v>
      </c>
      <c r="T4" s="16">
        <v>16</v>
      </c>
      <c r="U4" s="16">
        <v>4</v>
      </c>
      <c r="V4" s="16">
        <f>IF(OR(G4="",H4="",I4="",J4=""),"",(G4+H4*2+I4*3+J4*4))</f>
        <v>140</v>
      </c>
      <c r="W4" s="17">
        <f>IF(OR(D4="",D4=0,F4=""),"",(F4/D4))</f>
        <v>0.25714285714285712</v>
      </c>
      <c r="X4" s="17">
        <f>IF(OR(D4="",F4="",M4="",P4="",Q4="",(D4+M4+P4+Q4)=0),"",((F4+M4+P4)/(D4+M4+P4+Q4)))</f>
        <v>0.34963325183374083</v>
      </c>
      <c r="Y4" s="17">
        <f>IF(OR(D4="",D4=0,V4=""),"",(V4/D4))</f>
        <v>0.4</v>
      </c>
      <c r="Z4" s="17">
        <f>IF(OR(X4="",Y4=""),"",SUM(X4:Y4))</f>
        <v>0.74963325183374085</v>
      </c>
      <c r="AA4" s="16">
        <f>VLOOKUP(B4,ParkFactors!$A$2:$B$31,2,FALSE)</f>
        <v>92</v>
      </c>
      <c r="AB4" s="18">
        <f>IF(OR(D4="",D4=0,J4=""),"",(J4/D4))</f>
        <v>2.2857142857142857E-2</v>
      </c>
      <c r="AC4" s="18">
        <f>IF(OR(E4="",M4="",N4="",P4="",(E4-N4-P4)=0),"",((M4-N4)/(E4-N4-P4)))</f>
        <v>0.125</v>
      </c>
      <c r="AD4" s="19">
        <f>IF(OR(AB4="",League!Z$2="",League!Z$2=0,AA4="",AA4=0),"",(100*AB4/League!Z$2/AA4))</f>
        <v>0.93415867062414959</v>
      </c>
      <c r="AE4" s="19">
        <f>IF(OR(AC4="",League!AA$2="",League!AA$2=0),"",(AC4/League!AA$2))</f>
        <v>1.6713022656106098</v>
      </c>
      <c r="AF4" s="19">
        <f>IF(AD4="","",(1/EXP(0.163)*EXP(0.163*AD4)))</f>
        <v>0.98932524722322712</v>
      </c>
      <c r="AG4" s="20">
        <f>IF(OR(AE4="",AF4="",AF4=0),"",(100*AE4/AF4))</f>
        <v>168.93355044779366</v>
      </c>
    </row>
    <row r="5" spans="1:33" x14ac:dyDescent="0.4">
      <c r="A5" s="15" t="s">
        <v>113</v>
      </c>
      <c r="B5" s="32" t="s">
        <v>35</v>
      </c>
      <c r="C5" s="29">
        <v>102</v>
      </c>
      <c r="D5" s="16">
        <v>350</v>
      </c>
      <c r="E5" s="16">
        <v>420</v>
      </c>
      <c r="F5" s="16">
        <v>77</v>
      </c>
      <c r="G5" s="16">
        <v>42</v>
      </c>
      <c r="H5" s="16">
        <v>16</v>
      </c>
      <c r="I5" s="16">
        <v>0</v>
      </c>
      <c r="J5" s="16">
        <v>19</v>
      </c>
      <c r="K5" s="16">
        <v>42</v>
      </c>
      <c r="L5" s="16">
        <v>49</v>
      </c>
      <c r="M5" s="16">
        <v>64</v>
      </c>
      <c r="N5" s="16">
        <v>5</v>
      </c>
      <c r="O5" s="16">
        <v>126</v>
      </c>
      <c r="P5" s="16">
        <v>3</v>
      </c>
      <c r="Q5" s="16">
        <v>3</v>
      </c>
      <c r="R5" s="16">
        <v>0</v>
      </c>
      <c r="S5" s="16">
        <v>5</v>
      </c>
      <c r="T5" s="16">
        <v>1</v>
      </c>
      <c r="U5" s="16">
        <v>1</v>
      </c>
      <c r="V5" s="16">
        <f>IF(OR(G5="",H5="",I5="",J5=""),"",(G5+H5*2+I5*3+J5*4))</f>
        <v>150</v>
      </c>
      <c r="W5" s="17">
        <f>IF(OR(D5="",D5=0,F5=""),"",(F5/D5))</f>
        <v>0.22</v>
      </c>
      <c r="X5" s="17">
        <f>IF(OR(D5="",F5="",M5="",P5="",Q5="",(D5+M5+P5+Q5)=0),"",((F5+M5+P5)/(D5+M5+P5+Q5)))</f>
        <v>0.34285714285714286</v>
      </c>
      <c r="Y5" s="17">
        <f>IF(OR(D5="",D5=0,V5=""),"",(V5/D5))</f>
        <v>0.42857142857142855</v>
      </c>
      <c r="Z5" s="17">
        <f>IF(OR(X5="",Y5=""),"",SUM(X5:Y5))</f>
        <v>0.77142857142857135</v>
      </c>
      <c r="AA5" s="16">
        <f>VLOOKUP(B5,ParkFactors!$A$2:$B$31,2,FALSE)</f>
        <v>112</v>
      </c>
      <c r="AB5" s="18">
        <f>IF(OR(D5="",D5=0,J5=""),"",(J5/D5))</f>
        <v>5.4285714285714284E-2</v>
      </c>
      <c r="AC5" s="18">
        <f>IF(OR(E5="",M5="",N5="",P5="",(E5-N5-P5)=0),"",((M5-N5)/(E5-N5-P5)))</f>
        <v>0.14320388349514562</v>
      </c>
      <c r="AD5" s="19">
        <f>IF(OR(AB5="",League!Z$2="",League!Z$2=0,AA5="",AA5=0),"",(100*AB5/League!Z$2/AA5))</f>
        <v>1.8224434779587206</v>
      </c>
      <c r="AE5" s="19">
        <f>IF(OR(AC5="",League!AA$2="",League!AA$2=0),"",(AC5/League!AA$2))</f>
        <v>1.9146957994373976</v>
      </c>
      <c r="AF5" s="19">
        <f>IF(AD5="","",(1/EXP(0.163)*EXP(0.163*AD5)))</f>
        <v>1.1434594664181987</v>
      </c>
      <c r="AG5" s="20">
        <f>IF(OR(AE5="",AF5="",AF5=0),"",(100*AE5/AF5))</f>
        <v>167.44763200352341</v>
      </c>
    </row>
    <row r="6" spans="1:33" x14ac:dyDescent="0.4">
      <c r="A6" s="15" t="s">
        <v>61</v>
      </c>
      <c r="B6" s="32" t="s">
        <v>47</v>
      </c>
      <c r="C6" s="29">
        <v>116</v>
      </c>
      <c r="D6" s="16">
        <v>451</v>
      </c>
      <c r="E6" s="16">
        <v>521</v>
      </c>
      <c r="F6" s="16">
        <v>126</v>
      </c>
      <c r="G6" s="16">
        <v>85</v>
      </c>
      <c r="H6" s="16">
        <v>29</v>
      </c>
      <c r="I6" s="16">
        <v>3</v>
      </c>
      <c r="J6" s="16">
        <v>9</v>
      </c>
      <c r="K6" s="16">
        <v>68</v>
      </c>
      <c r="L6" s="16">
        <v>41</v>
      </c>
      <c r="M6" s="16">
        <v>63</v>
      </c>
      <c r="N6" s="16">
        <v>2</v>
      </c>
      <c r="O6" s="16">
        <v>68</v>
      </c>
      <c r="P6" s="16">
        <v>1</v>
      </c>
      <c r="Q6" s="16">
        <v>5</v>
      </c>
      <c r="R6" s="16">
        <v>1</v>
      </c>
      <c r="S6" s="16">
        <v>5</v>
      </c>
      <c r="T6" s="16">
        <v>9</v>
      </c>
      <c r="U6" s="16">
        <v>4</v>
      </c>
      <c r="V6" s="16">
        <f>IF(OR(G6="",H6="",I6="",J6=""),"",(G6+H6*2+I6*3+J6*4))</f>
        <v>188</v>
      </c>
      <c r="W6" s="17">
        <f>IF(OR(D6="",D6=0,F6=""),"",(F6/D6))</f>
        <v>0.2793791574279379</v>
      </c>
      <c r="X6" s="17">
        <f>IF(OR(D6="",F6="",M6="",P6="",Q6="",(D6+M6+P6+Q6)=0),"",((F6+M6+P6)/(D6+M6+P6+Q6)))</f>
        <v>0.36538461538461536</v>
      </c>
      <c r="Y6" s="17">
        <f>IF(OR(D6="",D6=0,V6=""),"",(V6/D6))</f>
        <v>0.41685144124168516</v>
      </c>
      <c r="Z6" s="17">
        <f>IF(OR(X6="",Y6=""),"",SUM(X6:Y6))</f>
        <v>0.78223605662630047</v>
      </c>
      <c r="AA6" s="16">
        <f>VLOOKUP(B6,ParkFactors!$A$2:$B$31,2,FALSE)</f>
        <v>96</v>
      </c>
      <c r="AB6" s="18">
        <f>IF(OR(D6="",D6=0,J6=""),"",(J6/D6))</f>
        <v>1.9955654101995565E-2</v>
      </c>
      <c r="AC6" s="18">
        <f>IF(OR(E6="",M6="",N6="",P6="",(E6-N6-P6)=0),"",((M6-N6)/(E6-N6-P6)))</f>
        <v>0.11776061776061776</v>
      </c>
      <c r="AD6" s="19">
        <f>IF(OR(AB6="",League!Z$2="",League!Z$2=0,AA6="",AA6=0),"",(100*AB6/League!Z$2/AA6))</f>
        <v>0.7815940928344377</v>
      </c>
      <c r="AE6" s="19">
        <f>IF(OR(AC6="",League!AA$2="",League!AA$2=0),"",(AC6/League!AA$2))</f>
        <v>1.5745086981042038</v>
      </c>
      <c r="AF6" s="19">
        <f>IF(AD6="","",(1/EXP(0.163)*EXP(0.163*AD6)))</f>
        <v>0.96502606961016446</v>
      </c>
      <c r="AG6" s="20">
        <f>IF(OR(AE6="",AF6="",AF6=0),"",(100*AE6/AF6))</f>
        <v>163.157115407281</v>
      </c>
    </row>
    <row r="7" spans="1:33" x14ac:dyDescent="0.4">
      <c r="A7" s="15" t="s">
        <v>69</v>
      </c>
      <c r="B7" s="32" t="s">
        <v>47</v>
      </c>
      <c r="C7" s="29">
        <v>114</v>
      </c>
      <c r="D7" s="16">
        <v>346</v>
      </c>
      <c r="E7" s="16">
        <v>410</v>
      </c>
      <c r="F7" s="16">
        <v>95</v>
      </c>
      <c r="G7" s="16">
        <v>63</v>
      </c>
      <c r="H7" s="16">
        <v>22</v>
      </c>
      <c r="I7" s="16">
        <v>2</v>
      </c>
      <c r="J7" s="16">
        <v>8</v>
      </c>
      <c r="K7" s="16">
        <v>45</v>
      </c>
      <c r="L7" s="16">
        <v>48</v>
      </c>
      <c r="M7" s="16">
        <v>52</v>
      </c>
      <c r="N7" s="16">
        <v>4</v>
      </c>
      <c r="O7" s="16">
        <v>86</v>
      </c>
      <c r="P7" s="16">
        <v>4</v>
      </c>
      <c r="Q7" s="16">
        <v>8</v>
      </c>
      <c r="R7" s="16">
        <v>0</v>
      </c>
      <c r="S7" s="16">
        <v>9</v>
      </c>
      <c r="T7" s="16">
        <v>1</v>
      </c>
      <c r="U7" s="16">
        <v>4</v>
      </c>
      <c r="V7" s="16">
        <f>IF(OR(G7="",H7="",I7="",J7=""),"",(G7+H7*2+I7*3+J7*4))</f>
        <v>145</v>
      </c>
      <c r="W7" s="17">
        <f>IF(OR(D7="",D7=0,F7=""),"",(F7/D7))</f>
        <v>0.27456647398843931</v>
      </c>
      <c r="X7" s="17">
        <f>IF(OR(D7="",F7="",M7="",P7="",Q7="",(D7+M7+P7+Q7)=0),"",((F7+M7+P7)/(D7+M7+P7+Q7)))</f>
        <v>0.36829268292682926</v>
      </c>
      <c r="Y7" s="17">
        <f>IF(OR(D7="",D7=0,V7=""),"",(V7/D7))</f>
        <v>0.41907514450867051</v>
      </c>
      <c r="Z7" s="17">
        <f>IF(OR(X7="",Y7=""),"",SUM(X7:Y7))</f>
        <v>0.78736782743549982</v>
      </c>
      <c r="AA7" s="16">
        <f>VLOOKUP(B7,ParkFactors!$A$2:$B$31,2,FALSE)</f>
        <v>96</v>
      </c>
      <c r="AB7" s="18">
        <f>IF(OR(D7="",D7=0,J7=""),"",(J7/D7))</f>
        <v>2.3121387283236993E-2</v>
      </c>
      <c r="AC7" s="18">
        <f>IF(OR(E7="",M7="",N7="",P7="",(E7-N7-P7)=0),"",((M7-N7)/(E7-N7-P7)))</f>
        <v>0.11940298507462686</v>
      </c>
      <c r="AD7" s="19">
        <f>IF(OR(AB7="",League!Z$2="",League!Z$2=0,AA7="",AA7=0),"",(100*AB7/League!Z$2/AA7))</f>
        <v>0.90558493479340119</v>
      </c>
      <c r="AE7" s="19">
        <f>IF(OR(AC7="",League!AA$2="",League!AA$2=0),"",(AC7/League!AA$2))</f>
        <v>1.5964678358071496</v>
      </c>
      <c r="AF7" s="19">
        <f>IF(AD7="","",(1/EXP(0.163)*EXP(0.163*AD7)))</f>
        <v>0.98472815996672436</v>
      </c>
      <c r="AG7" s="20">
        <f>IF(OR(AE7="",AF7="",AF7=0),"",(100*AE7/AF7))</f>
        <v>162.1226954514124</v>
      </c>
    </row>
    <row r="8" spans="1:33" x14ac:dyDescent="0.4">
      <c r="A8" s="15" t="s">
        <v>104</v>
      </c>
      <c r="B8" s="32" t="s">
        <v>39</v>
      </c>
      <c r="C8" s="29">
        <v>127</v>
      </c>
      <c r="D8" s="16">
        <v>488</v>
      </c>
      <c r="E8" s="16">
        <v>580</v>
      </c>
      <c r="F8" s="16">
        <v>115</v>
      </c>
      <c r="G8" s="16">
        <v>67</v>
      </c>
      <c r="H8" s="16">
        <v>28</v>
      </c>
      <c r="I8" s="16">
        <v>0</v>
      </c>
      <c r="J8" s="16">
        <v>20</v>
      </c>
      <c r="K8" s="16">
        <v>91</v>
      </c>
      <c r="L8" s="16">
        <v>58</v>
      </c>
      <c r="M8" s="16">
        <v>76</v>
      </c>
      <c r="N8" s="16">
        <v>0</v>
      </c>
      <c r="O8" s="16">
        <v>102</v>
      </c>
      <c r="P8" s="16">
        <v>7</v>
      </c>
      <c r="Q8" s="16">
        <v>7</v>
      </c>
      <c r="R8" s="16">
        <v>2</v>
      </c>
      <c r="S8" s="16">
        <v>5</v>
      </c>
      <c r="T8" s="16">
        <v>20</v>
      </c>
      <c r="U8" s="16">
        <v>6</v>
      </c>
      <c r="V8" s="16">
        <f>IF(OR(G8="",H8="",I8="",J8=""),"",(G8+H8*2+I8*3+J8*4))</f>
        <v>203</v>
      </c>
      <c r="W8" s="17">
        <f>IF(OR(D8="",D8=0,F8=""),"",(F8/D8))</f>
        <v>0.23565573770491804</v>
      </c>
      <c r="X8" s="17">
        <f>IF(OR(D8="",F8="",M8="",P8="",Q8="",(D8+M8+P8+Q8)=0),"",((F8+M8+P8)/(D8+M8+P8+Q8)))</f>
        <v>0.34256055363321797</v>
      </c>
      <c r="Y8" s="17">
        <f>IF(OR(D8="",D8=0,V8=""),"",(V8/D8))</f>
        <v>0.41598360655737704</v>
      </c>
      <c r="Z8" s="17">
        <f>IF(OR(X8="",Y8=""),"",SUM(X8:Y8))</f>
        <v>0.75854416019059501</v>
      </c>
      <c r="AA8" s="16">
        <f>VLOOKUP(B8,ParkFactors!$A$2:$B$31,2,FALSE)</f>
        <v>93</v>
      </c>
      <c r="AB8" s="18">
        <f>IF(OR(D8="",D8=0,J8=""),"",(J8/D8))</f>
        <v>4.0983606557377046E-2</v>
      </c>
      <c r="AC8" s="18">
        <f>IF(OR(E8="",M8="",N8="",P8="",(E8-N8-P8)=0),"",((M8-N8)/(E8-N8-P8)))</f>
        <v>0.13263525305410123</v>
      </c>
      <c r="AD8" s="19">
        <f>IF(OR(AB8="",League!Z$2="",League!Z$2=0,AA8="",AA8=0),"",(100*AB8/League!Z$2/AA8))</f>
        <v>1.6569666178662974</v>
      </c>
      <c r="AE8" s="19">
        <f>IF(OR(AC8="",League!AA$2="",League!AA$2=0),"",(AC8/League!AA$2))</f>
        <v>1.7733887914332476</v>
      </c>
      <c r="AF8" s="19">
        <f>IF(AD8="","",(1/EXP(0.163)*EXP(0.163*AD8)))</f>
        <v>1.1130294797745282</v>
      </c>
      <c r="AG8" s="20">
        <f>IF(OR(AE8="",AF8="",AF8=0),"",(100*AE8/AF8))</f>
        <v>159.32990308509093</v>
      </c>
    </row>
    <row r="9" spans="1:33" x14ac:dyDescent="0.4">
      <c r="A9" s="15" t="s">
        <v>53</v>
      </c>
      <c r="B9" s="32" t="s">
        <v>30</v>
      </c>
      <c r="C9" s="29">
        <v>124</v>
      </c>
      <c r="D9" s="16">
        <v>444</v>
      </c>
      <c r="E9" s="16">
        <v>540</v>
      </c>
      <c r="F9" s="16">
        <v>126</v>
      </c>
      <c r="G9" s="16">
        <v>78</v>
      </c>
      <c r="H9" s="16">
        <v>24</v>
      </c>
      <c r="I9" s="16">
        <v>0</v>
      </c>
      <c r="J9" s="16">
        <v>24</v>
      </c>
      <c r="K9" s="16">
        <v>73</v>
      </c>
      <c r="L9" s="16">
        <v>77</v>
      </c>
      <c r="M9" s="16">
        <v>83</v>
      </c>
      <c r="N9" s="16">
        <v>11</v>
      </c>
      <c r="O9" s="16">
        <v>81</v>
      </c>
      <c r="P9" s="16">
        <v>6</v>
      </c>
      <c r="Q9" s="16">
        <v>6</v>
      </c>
      <c r="R9" s="16">
        <v>1</v>
      </c>
      <c r="S9" s="16">
        <v>17</v>
      </c>
      <c r="T9" s="16">
        <v>5</v>
      </c>
      <c r="U9" s="16">
        <v>1</v>
      </c>
      <c r="V9" s="16">
        <f>IF(OR(G9="",H9="",I9="",J9=""),"",(G9+H9*2+I9*3+J9*4))</f>
        <v>222</v>
      </c>
      <c r="W9" s="17">
        <f>IF(OR(D9="",D9=0,F9=""),"",(F9/D9))</f>
        <v>0.28378378378378377</v>
      </c>
      <c r="X9" s="17">
        <f>IF(OR(D9="",F9="",M9="",P9="",Q9="",(D9+M9+P9+Q9)=0),"",((F9+M9+P9)/(D9+M9+P9+Q9)))</f>
        <v>0.39888682745825604</v>
      </c>
      <c r="Y9" s="17">
        <f>IF(OR(D9="",D9=0,V9=""),"",(V9/D9))</f>
        <v>0.5</v>
      </c>
      <c r="Z9" s="17">
        <f>IF(OR(X9="",Y9=""),"",SUM(X9:Y9))</f>
        <v>0.89888682745825599</v>
      </c>
      <c r="AA9" s="16">
        <f>VLOOKUP(B9,ParkFactors!$A$2:$B$31,2,FALSE)</f>
        <v>107</v>
      </c>
      <c r="AB9" s="18">
        <f>IF(OR(D9="",D9=0,J9=""),"",(J9/D9))</f>
        <v>5.4054054054054057E-2</v>
      </c>
      <c r="AC9" s="18">
        <f>IF(OR(E9="",M9="",N9="",P9="",(E9-N9-P9)=0),"",((M9-N9)/(E9-N9-P9)))</f>
        <v>0.13766730401529637</v>
      </c>
      <c r="AD9" s="19">
        <f>IF(OR(AB9="",League!Z$2="",League!Z$2=0,AA9="",AA9=0),"",(100*AB9/League!Z$2/AA9))</f>
        <v>1.8994638288770913</v>
      </c>
      <c r="AE9" s="19">
        <f>IF(OR(AC9="",League!AA$2="",League!AA$2=0),"",(AC9/League!AA$2))</f>
        <v>1.8406694168101554</v>
      </c>
      <c r="AF9" s="19">
        <f>IF(AD9="","",(1/EXP(0.163)*EXP(0.163*AD9)))</f>
        <v>1.1579053083709947</v>
      </c>
      <c r="AG9" s="20">
        <f>IF(OR(AE9="",AF9="",AF9=0),"",(100*AE9/AF9))</f>
        <v>158.96545283134691</v>
      </c>
    </row>
    <row r="10" spans="1:33" x14ac:dyDescent="0.4">
      <c r="A10" s="15" t="s">
        <v>101</v>
      </c>
      <c r="B10" s="32" t="s">
        <v>26</v>
      </c>
      <c r="C10" s="29">
        <v>123</v>
      </c>
      <c r="D10" s="16">
        <v>455</v>
      </c>
      <c r="E10" s="16">
        <v>529</v>
      </c>
      <c r="F10" s="16">
        <v>110</v>
      </c>
      <c r="G10" s="16">
        <v>77</v>
      </c>
      <c r="H10" s="16">
        <v>19</v>
      </c>
      <c r="I10" s="16">
        <v>1</v>
      </c>
      <c r="J10" s="16">
        <v>13</v>
      </c>
      <c r="K10" s="16">
        <v>58</v>
      </c>
      <c r="L10" s="16">
        <v>40</v>
      </c>
      <c r="M10" s="16">
        <v>58</v>
      </c>
      <c r="N10" s="16">
        <v>3</v>
      </c>
      <c r="O10" s="16">
        <v>131</v>
      </c>
      <c r="P10" s="16">
        <v>12</v>
      </c>
      <c r="Q10" s="16">
        <v>4</v>
      </c>
      <c r="R10" s="16">
        <v>0</v>
      </c>
      <c r="S10" s="16">
        <v>9</v>
      </c>
      <c r="T10" s="16">
        <v>3</v>
      </c>
      <c r="U10" s="16">
        <v>4</v>
      </c>
      <c r="V10" s="16">
        <f>IF(OR(G10="",H10="",I10="",J10=""),"",(G10+H10*2+I10*3+J10*4))</f>
        <v>170</v>
      </c>
      <c r="W10" s="17">
        <f>IF(OR(D10="",D10=0,F10=""),"",(F10/D10))</f>
        <v>0.24175824175824176</v>
      </c>
      <c r="X10" s="17">
        <f>IF(OR(D10="",F10="",M10="",P10="",Q10="",(D10+M10+P10+Q10)=0),"",((F10+M10+P10)/(D10+M10+P10+Q10)))</f>
        <v>0.34026465028355385</v>
      </c>
      <c r="Y10" s="17">
        <f>IF(OR(D10="",D10=0,V10=""),"",(V10/D10))</f>
        <v>0.37362637362637363</v>
      </c>
      <c r="Z10" s="17">
        <f>IF(OR(X10="",Y10=""),"",SUM(X10:Y10))</f>
        <v>0.71389102390992742</v>
      </c>
      <c r="AA10" s="16">
        <f>VLOOKUP(B10,ParkFactors!$A$2:$B$31,2,FALSE)</f>
        <v>107</v>
      </c>
      <c r="AB10" s="18">
        <f>IF(OR(D10="",D10=0,J10=""),"",(J10/D10))</f>
        <v>2.8571428571428571E-2</v>
      </c>
      <c r="AC10" s="18">
        <f>IF(OR(E10="",M10="",N10="",P10="",(E10-N10-P10)=0),"",((M10-N10)/(E10-N10-P10)))</f>
        <v>0.10700389105058365</v>
      </c>
      <c r="AD10" s="19">
        <f>IF(OR(AB10="",League!Z$2="",League!Z$2=0,AA10="",AA10=0),"",(100*AB10/League!Z$2/AA10))</f>
        <v>1.0040023095493196</v>
      </c>
      <c r="AE10" s="19">
        <f>IF(OR(AC10="",League!AA$2="",League!AA$2=0),"",(AC10/League!AA$2))</f>
        <v>1.4306867643359304</v>
      </c>
      <c r="AF10" s="19">
        <f>IF(AD10="","",(1/EXP(0.163)*EXP(0.163*AD10)))</f>
        <v>1.000652589300342</v>
      </c>
      <c r="AG10" s="20">
        <f>IF(OR(AE10="",AF10="",AF10=0),"",(100*AE10/AF10))</f>
        <v>142.97537223545979</v>
      </c>
    </row>
    <row r="11" spans="1:33" x14ac:dyDescent="0.4">
      <c r="A11" s="15" t="s">
        <v>36</v>
      </c>
      <c r="B11" s="32" t="s">
        <v>35</v>
      </c>
      <c r="C11" s="29">
        <v>94</v>
      </c>
      <c r="D11" s="16">
        <v>372</v>
      </c>
      <c r="E11" s="16">
        <v>414</v>
      </c>
      <c r="F11" s="16">
        <v>113</v>
      </c>
      <c r="G11" s="16">
        <v>86</v>
      </c>
      <c r="H11" s="16">
        <v>19</v>
      </c>
      <c r="I11" s="16">
        <v>7</v>
      </c>
      <c r="J11" s="16">
        <v>1</v>
      </c>
      <c r="K11" s="16">
        <v>55</v>
      </c>
      <c r="L11" s="16">
        <v>32</v>
      </c>
      <c r="M11" s="16">
        <v>36</v>
      </c>
      <c r="N11" s="16">
        <v>0</v>
      </c>
      <c r="O11" s="16">
        <v>66</v>
      </c>
      <c r="P11" s="16">
        <v>4</v>
      </c>
      <c r="Q11" s="16">
        <v>1</v>
      </c>
      <c r="R11" s="16">
        <v>1</v>
      </c>
      <c r="S11" s="16">
        <v>3</v>
      </c>
      <c r="T11" s="16">
        <v>12</v>
      </c>
      <c r="U11" s="16">
        <v>8</v>
      </c>
      <c r="V11" s="16">
        <f>IF(OR(G11="",H11="",I11="",J11=""),"",(G11+H11*2+I11*3+J11*4))</f>
        <v>149</v>
      </c>
      <c r="W11" s="17">
        <f>IF(OR(D11="",D11=0,F11=""),"",(F11/D11))</f>
        <v>0.30376344086021506</v>
      </c>
      <c r="X11" s="17">
        <f>IF(OR(D11="",F11="",M11="",P11="",Q11="",(D11+M11+P11+Q11)=0),"",((F11+M11+P11)/(D11+M11+P11+Q11)))</f>
        <v>0.3704600484261501</v>
      </c>
      <c r="Y11" s="17">
        <f>IF(OR(D11="",D11=0,V11=""),"",(V11/D11))</f>
        <v>0.40053763440860213</v>
      </c>
      <c r="Z11" s="17">
        <f>IF(OR(X11="",Y11=""),"",SUM(X11:Y11))</f>
        <v>0.77099768283475223</v>
      </c>
      <c r="AA11" s="16">
        <f>VLOOKUP(B11,ParkFactors!$A$2:$B$31,2,FALSE)</f>
        <v>112</v>
      </c>
      <c r="AB11" s="18">
        <f>IF(OR(D11="",D11=0,J11=""),"",(J11/D11))</f>
        <v>2.6881720430107529E-3</v>
      </c>
      <c r="AC11" s="18">
        <f>IF(OR(E11="",M11="",N11="",P11="",(E11-N11-P11)=0),"",((M11-N11)/(E11-N11-P11)))</f>
        <v>8.7804878048780483E-2</v>
      </c>
      <c r="AD11" s="19">
        <f>IF(OR(AB11="",League!Z$2="",League!Z$2=0,AA11="",AA11=0),"",(100*AB11/League!Z$2/AA11))</f>
        <v>9.0245503294503718E-2</v>
      </c>
      <c r="AE11" s="19">
        <f>IF(OR(AC11="",League!AA$2="",League!AA$2=0),"",(AC11/League!AA$2))</f>
        <v>1.1739879329167209</v>
      </c>
      <c r="AF11" s="19">
        <f>IF(AD11="","",(1/EXP(0.163)*EXP(0.163*AD11)))</f>
        <v>0.86218106086941748</v>
      </c>
      <c r="AG11" s="20">
        <f>IF(OR(AE11="",AF11="",AF11=0),"",(100*AE11/AF11))</f>
        <v>136.1648946142333</v>
      </c>
    </row>
    <row r="12" spans="1:33" x14ac:dyDescent="0.4">
      <c r="A12" s="15" t="s">
        <v>103</v>
      </c>
      <c r="B12" s="32" t="s">
        <v>88</v>
      </c>
      <c r="C12" s="29">
        <v>110</v>
      </c>
      <c r="D12" s="16">
        <v>407</v>
      </c>
      <c r="E12" s="16">
        <v>465</v>
      </c>
      <c r="F12" s="16">
        <v>97</v>
      </c>
      <c r="G12" s="16">
        <v>62</v>
      </c>
      <c r="H12" s="16">
        <v>28</v>
      </c>
      <c r="I12" s="16">
        <v>2</v>
      </c>
      <c r="J12" s="16">
        <v>5</v>
      </c>
      <c r="K12" s="16">
        <v>53</v>
      </c>
      <c r="L12" s="16">
        <v>42</v>
      </c>
      <c r="M12" s="16">
        <v>46</v>
      </c>
      <c r="N12" s="16">
        <v>4</v>
      </c>
      <c r="O12" s="16">
        <v>65</v>
      </c>
      <c r="P12" s="16">
        <v>4</v>
      </c>
      <c r="Q12" s="16">
        <v>6</v>
      </c>
      <c r="R12" s="16">
        <v>2</v>
      </c>
      <c r="S12" s="16">
        <v>11</v>
      </c>
      <c r="T12" s="16">
        <v>0</v>
      </c>
      <c r="U12" s="16">
        <v>0</v>
      </c>
      <c r="V12" s="16">
        <f>IF(OR(G12="",H12="",I12="",J12=""),"",(G12+H12*2+I12*3+J12*4))</f>
        <v>144</v>
      </c>
      <c r="W12" s="17">
        <f>IF(OR(D12="",D12=0,F12=""),"",(F12/D12))</f>
        <v>0.23832923832923833</v>
      </c>
      <c r="X12" s="17">
        <f>IF(OR(D12="",F12="",M12="",P12="",Q12="",(D12+M12+P12+Q12)=0),"",((F12+M12+P12)/(D12+M12+P12+Q12)))</f>
        <v>0.31749460043196542</v>
      </c>
      <c r="Y12" s="17">
        <f>IF(OR(D12="",D12=0,V12=""),"",(V12/D12))</f>
        <v>0.35380835380835379</v>
      </c>
      <c r="Z12" s="17">
        <f>IF(OR(X12="",Y12=""),"",SUM(X12:Y12))</f>
        <v>0.67130295424031927</v>
      </c>
      <c r="AA12" s="16">
        <f>VLOOKUP(B12,ParkFactors!$A$2:$B$31,2,FALSE)</f>
        <v>92</v>
      </c>
      <c r="AB12" s="18">
        <f>IF(OR(D12="",D12=0,J12=""),"",(J12/D12))</f>
        <v>1.2285012285012284E-2</v>
      </c>
      <c r="AC12" s="18">
        <f>IF(OR(E12="",M12="",N12="",P12="",(E12-N12-P12)=0),"",((M12-N12)/(E12-N12-P12)))</f>
        <v>9.1903719912472648E-2</v>
      </c>
      <c r="AD12" s="19">
        <f>IF(OR(AB12="",League!Z$2="",League!Z$2=0,AA12="",AA12=0),"",(100*AB12/League!Z$2/AA12))</f>
        <v>0.50208159508361849</v>
      </c>
      <c r="AE12" s="19">
        <f>IF(OR(AC12="",League!AA$2="",League!AA$2=0),"",(AC12/League!AA$2))</f>
        <v>1.2287911624620675</v>
      </c>
      <c r="AF12" s="19">
        <f>IF(AD12="","",(1/EXP(0.163)*EXP(0.163*AD12)))</f>
        <v>0.92204550682408259</v>
      </c>
      <c r="AG12" s="20">
        <f>IF(OR(AE12="",AF12="",AF12=0),"",(100*AE12/AF12))</f>
        <v>133.26795189258581</v>
      </c>
    </row>
    <row r="13" spans="1:33" x14ac:dyDescent="0.4">
      <c r="A13" s="15" t="s">
        <v>106</v>
      </c>
      <c r="B13" s="32" t="s">
        <v>65</v>
      </c>
      <c r="C13" s="29">
        <v>96</v>
      </c>
      <c r="D13" s="16">
        <v>343</v>
      </c>
      <c r="E13" s="16">
        <v>400</v>
      </c>
      <c r="F13" s="16">
        <v>80</v>
      </c>
      <c r="G13" s="16">
        <v>51</v>
      </c>
      <c r="H13" s="16">
        <v>9</v>
      </c>
      <c r="I13" s="16">
        <v>0</v>
      </c>
      <c r="J13" s="16">
        <v>20</v>
      </c>
      <c r="K13" s="16">
        <v>50</v>
      </c>
      <c r="L13" s="16">
        <v>54</v>
      </c>
      <c r="M13" s="16">
        <v>48</v>
      </c>
      <c r="N13" s="16">
        <v>3</v>
      </c>
      <c r="O13" s="16">
        <v>78</v>
      </c>
      <c r="P13" s="16">
        <v>6</v>
      </c>
      <c r="Q13" s="16">
        <v>3</v>
      </c>
      <c r="R13" s="16">
        <v>0</v>
      </c>
      <c r="S13" s="16">
        <v>9</v>
      </c>
      <c r="T13" s="16">
        <v>1</v>
      </c>
      <c r="U13" s="16">
        <v>1</v>
      </c>
      <c r="V13" s="16">
        <f>IF(OR(G13="",H13="",I13="",J13=""),"",(G13+H13*2+I13*3+J13*4))</f>
        <v>149</v>
      </c>
      <c r="W13" s="17">
        <f>IF(OR(D13="",D13=0,F13=""),"",(F13/D13))</f>
        <v>0.23323615160349853</v>
      </c>
      <c r="X13" s="17">
        <f>IF(OR(D13="",F13="",M13="",P13="",Q13="",(D13+M13+P13+Q13)=0),"",((F13+M13+P13)/(D13+M13+P13+Q13)))</f>
        <v>0.33500000000000002</v>
      </c>
      <c r="Y13" s="17">
        <f>IF(OR(D13="",D13=0,V13=""),"",(V13/D13))</f>
        <v>0.43440233236151604</v>
      </c>
      <c r="Z13" s="17">
        <f>IF(OR(X13="",Y13=""),"",SUM(X13:Y13))</f>
        <v>0.76940233236151601</v>
      </c>
      <c r="AA13" s="16">
        <f>VLOOKUP(B13,ParkFactors!$A$2:$B$31,2,FALSE)</f>
        <v>110</v>
      </c>
      <c r="AB13" s="18">
        <f>IF(OR(D13="",D13=0,J13=""),"",(J13/D13))</f>
        <v>5.8309037900874633E-2</v>
      </c>
      <c r="AC13" s="18">
        <f>IF(OR(E13="",M13="",N13="",P13="",(E13-N13-P13)=0),"",((M13-N13)/(E13-N13-P13)))</f>
        <v>0.11508951406649616</v>
      </c>
      <c r="AD13" s="19">
        <f>IF(OR(AB13="",League!Z$2="",League!Z$2=0,AA13="",AA13=0),"",(100*AB13/League!Z$2/AA13))</f>
        <v>1.9931029150608015</v>
      </c>
      <c r="AE13" s="19">
        <f>IF(OR(AC13="",League!AA$2="",League!AA$2=0),"",(AC13/League!AA$2))</f>
        <v>1.5387949248588735</v>
      </c>
      <c r="AF13" s="19">
        <f>IF(AD13="","",(1/EXP(0.163)*EXP(0.163*AD13)))</f>
        <v>1.1757141793371264</v>
      </c>
      <c r="AG13" s="20">
        <f>IF(OR(AE13="",AF13="",AF13=0),"",(100*AE13/AF13))</f>
        <v>130.88171869513846</v>
      </c>
    </row>
    <row r="14" spans="1:33" x14ac:dyDescent="0.4">
      <c r="A14" s="15" t="s">
        <v>97</v>
      </c>
      <c r="B14" s="32" t="s">
        <v>32</v>
      </c>
      <c r="C14" s="29">
        <v>102</v>
      </c>
      <c r="D14" s="16">
        <v>401</v>
      </c>
      <c r="E14" s="16">
        <v>448</v>
      </c>
      <c r="F14" s="16">
        <v>100</v>
      </c>
      <c r="G14" s="16">
        <v>73</v>
      </c>
      <c r="H14" s="16">
        <v>20</v>
      </c>
      <c r="I14" s="16">
        <v>1</v>
      </c>
      <c r="J14" s="16">
        <v>6</v>
      </c>
      <c r="K14" s="16">
        <v>53</v>
      </c>
      <c r="L14" s="16">
        <v>38</v>
      </c>
      <c r="M14" s="16">
        <v>42</v>
      </c>
      <c r="N14" s="16">
        <v>2</v>
      </c>
      <c r="O14" s="16">
        <v>83</v>
      </c>
      <c r="P14" s="16">
        <v>2</v>
      </c>
      <c r="Q14" s="16">
        <v>2</v>
      </c>
      <c r="R14" s="16">
        <v>1</v>
      </c>
      <c r="S14" s="16">
        <v>12</v>
      </c>
      <c r="T14" s="16">
        <v>19</v>
      </c>
      <c r="U14" s="16">
        <v>2</v>
      </c>
      <c r="V14" s="16">
        <f>IF(OR(G14="",H14="",I14="",J14=""),"",(G14+H14*2+I14*3+J14*4))</f>
        <v>140</v>
      </c>
      <c r="W14" s="17">
        <f>IF(OR(D14="",D14=0,F14=""),"",(F14/D14))</f>
        <v>0.24937655860349128</v>
      </c>
      <c r="X14" s="17">
        <f>IF(OR(D14="",F14="",M14="",P14="",Q14="",(D14+M14+P14+Q14)=0),"",((F14+M14+P14)/(D14+M14+P14+Q14)))</f>
        <v>0.32214765100671139</v>
      </c>
      <c r="Y14" s="17">
        <f>IF(OR(D14="",D14=0,V14=""),"",(V14/D14))</f>
        <v>0.3491271820448878</v>
      </c>
      <c r="Z14" s="17">
        <f>IF(OR(X14="",Y14=""),"",SUM(X14:Y14))</f>
        <v>0.67127483305159918</v>
      </c>
      <c r="AA14" s="16">
        <f>VLOOKUP(B14,ParkFactors!$A$2:$B$31,2,FALSE)</f>
        <v>97</v>
      </c>
      <c r="AB14" s="18">
        <f>IF(OR(D14="",D14=0,J14=""),"",(J14/D14))</f>
        <v>1.4962593516209476E-2</v>
      </c>
      <c r="AC14" s="18">
        <f>IF(OR(E14="",M14="",N14="",P14="",(E14-N14-P14)=0),"",((M14-N14)/(E14-N14-P14)))</f>
        <v>9.0090090090090086E-2</v>
      </c>
      <c r="AD14" s="19">
        <f>IF(OR(AB14="",League!Z$2="",League!Z$2=0,AA14="",AA14=0),"",(100*AB14/League!Z$2/AA14))</f>
        <v>0.57999156478836966</v>
      </c>
      <c r="AE14" s="19">
        <f>IF(OR(AC14="",League!AA$2="",League!AA$2=0),"",(AC14/League!AA$2))</f>
        <v>1.2045421734130521</v>
      </c>
      <c r="AF14" s="19">
        <f>IF(AD14="","",(1/EXP(0.163)*EXP(0.163*AD14)))</f>
        <v>0.93382952862898783</v>
      </c>
      <c r="AG14" s="20">
        <f>IF(OR(AE14="",AF14="",AF14=0),"",(100*AE14/AF14))</f>
        <v>128.98951430476973</v>
      </c>
    </row>
    <row r="15" spans="1:33" x14ac:dyDescent="0.4">
      <c r="A15" s="15" t="s">
        <v>85</v>
      </c>
      <c r="B15" s="32" t="s">
        <v>60</v>
      </c>
      <c r="C15" s="29">
        <v>103</v>
      </c>
      <c r="D15" s="16">
        <v>383</v>
      </c>
      <c r="E15" s="16">
        <v>430</v>
      </c>
      <c r="F15" s="16">
        <v>100</v>
      </c>
      <c r="G15" s="16">
        <v>79</v>
      </c>
      <c r="H15" s="16">
        <v>16</v>
      </c>
      <c r="I15" s="16">
        <v>4</v>
      </c>
      <c r="J15" s="16">
        <v>1</v>
      </c>
      <c r="K15" s="16">
        <v>54</v>
      </c>
      <c r="L15" s="16">
        <v>31</v>
      </c>
      <c r="M15" s="16">
        <v>35</v>
      </c>
      <c r="N15" s="16">
        <v>0</v>
      </c>
      <c r="O15" s="16">
        <v>41</v>
      </c>
      <c r="P15" s="16">
        <v>5</v>
      </c>
      <c r="Q15" s="16">
        <v>1</v>
      </c>
      <c r="R15" s="16">
        <v>6</v>
      </c>
      <c r="S15" s="16">
        <v>5</v>
      </c>
      <c r="T15" s="16">
        <v>15</v>
      </c>
      <c r="U15" s="16">
        <v>5</v>
      </c>
      <c r="V15" s="16">
        <f>IF(OR(G15="",H15="",I15="",J15=""),"",(G15+H15*2+I15*3+J15*4))</f>
        <v>127</v>
      </c>
      <c r="W15" s="17">
        <f>IF(OR(D15="",D15=0,F15=""),"",(F15/D15))</f>
        <v>0.26109660574412535</v>
      </c>
      <c r="X15" s="17">
        <f>IF(OR(D15="",F15="",M15="",P15="",Q15="",(D15+M15+P15+Q15)=0),"",((F15+M15+P15)/(D15+M15+P15+Q15)))</f>
        <v>0.330188679245283</v>
      </c>
      <c r="Y15" s="17">
        <f>IF(OR(D15="",D15=0,V15=""),"",(V15/D15))</f>
        <v>0.33159268929503916</v>
      </c>
      <c r="Z15" s="17">
        <f>IF(OR(X15="",Y15=""),"",SUM(X15:Y15))</f>
        <v>0.66178136854032221</v>
      </c>
      <c r="AA15" s="16">
        <f>VLOOKUP(B15,ParkFactors!$A$2:$B$31,2,FALSE)</f>
        <v>94</v>
      </c>
      <c r="AB15" s="18">
        <f>IF(OR(D15="",D15=0,J15=""),"",(J15/D15))</f>
        <v>2.6109660574412533E-3</v>
      </c>
      <c r="AC15" s="18">
        <f>IF(OR(E15="",M15="",N15="",P15="",(E15-N15-P15)=0),"",((M15-N15)/(E15-N15-P15)))</f>
        <v>8.2352941176470587E-2</v>
      </c>
      <c r="AD15" s="19">
        <f>IF(OR(AB15="",League!Z$2="",League!Z$2=0,AA15="",AA15=0),"",(100*AB15/League!Z$2/AA15))</f>
        <v>0.10443832701689358</v>
      </c>
      <c r="AE15" s="19">
        <f>IF(OR(AC15="",League!AA$2="",League!AA$2=0),"",(AC15/League!AA$2))</f>
        <v>1.1010932573434606</v>
      </c>
      <c r="AF15" s="19">
        <f>IF(AD15="","",(1/EXP(0.163)*EXP(0.163*AD15)))</f>
        <v>0.86417796559034876</v>
      </c>
      <c r="AG15" s="20">
        <f>IF(OR(AE15="",AF15="",AF15=0),"",(100*AE15/AF15))</f>
        <v>127.4151044329471</v>
      </c>
    </row>
    <row r="16" spans="1:33" x14ac:dyDescent="0.4">
      <c r="A16" s="15" t="s">
        <v>72</v>
      </c>
      <c r="B16" s="32" t="s">
        <v>65</v>
      </c>
      <c r="C16" s="29">
        <v>124</v>
      </c>
      <c r="D16" s="16">
        <v>464</v>
      </c>
      <c r="E16" s="16">
        <v>537</v>
      </c>
      <c r="F16" s="16">
        <v>125</v>
      </c>
      <c r="G16" s="16">
        <v>85</v>
      </c>
      <c r="H16" s="16">
        <v>18</v>
      </c>
      <c r="I16" s="16">
        <v>7</v>
      </c>
      <c r="J16" s="16">
        <v>15</v>
      </c>
      <c r="K16" s="16">
        <v>77</v>
      </c>
      <c r="L16" s="16">
        <v>52</v>
      </c>
      <c r="M16" s="16">
        <v>51</v>
      </c>
      <c r="N16" s="16">
        <v>0</v>
      </c>
      <c r="O16" s="16">
        <v>110</v>
      </c>
      <c r="P16" s="16">
        <v>6</v>
      </c>
      <c r="Q16" s="16">
        <v>5</v>
      </c>
      <c r="R16" s="16">
        <v>11</v>
      </c>
      <c r="S16" s="16">
        <v>3</v>
      </c>
      <c r="T16" s="16">
        <v>19</v>
      </c>
      <c r="U16" s="16">
        <v>4</v>
      </c>
      <c r="V16" s="16">
        <f>IF(OR(G16="",H16="",I16="",J16=""),"",(G16+H16*2+I16*3+J16*4))</f>
        <v>202</v>
      </c>
      <c r="W16" s="17">
        <f>IF(OR(D16="",D16=0,F16=""),"",(F16/D16))</f>
        <v>0.26939655172413796</v>
      </c>
      <c r="X16" s="17">
        <f>IF(OR(D16="",F16="",M16="",P16="",Q16="",(D16+M16+P16+Q16)=0),"",((F16+M16+P16)/(D16+M16+P16+Q16)))</f>
        <v>0.34600760456273766</v>
      </c>
      <c r="Y16" s="17">
        <f>IF(OR(D16="",D16=0,V16=""),"",(V16/D16))</f>
        <v>0.43534482758620691</v>
      </c>
      <c r="Z16" s="17">
        <f>IF(OR(X16="",Y16=""),"",SUM(X16:Y16))</f>
        <v>0.78135243214894456</v>
      </c>
      <c r="AA16" s="16">
        <f>VLOOKUP(B16,ParkFactors!$A$2:$B$31,2,FALSE)</f>
        <v>110</v>
      </c>
      <c r="AB16" s="18">
        <f>IF(OR(D16="",D16=0,J16=""),"",(J16/D16))</f>
        <v>3.2327586206896554E-2</v>
      </c>
      <c r="AC16" s="18">
        <f>IF(OR(E16="",M16="",N16="",P16="",(E16-N16-P16)=0),"",((M16-N16)/(E16-N16-P16)))</f>
        <v>9.6045197740112997E-2</v>
      </c>
      <c r="AD16" s="19">
        <f>IF(OR(AB16="",League!Z$2="",League!Z$2=0,AA16="",AA16=0),"",(100*AB16/League!Z$2/AA16))</f>
        <v>1.1050123381452397</v>
      </c>
      <c r="AE16" s="19">
        <f>IF(OR(AC16="",League!AA$2="",League!AA$2=0),"",(AC16/League!AA$2))</f>
        <v>1.2841644526725591</v>
      </c>
      <c r="AF16" s="19">
        <f>IF(AD16="","",(1/EXP(0.163)*EXP(0.163*AD16)))</f>
        <v>1.0172643465996887</v>
      </c>
      <c r="AG16" s="20">
        <f>IF(OR(AE16="",AF16="",AF16=0),"",(100*AE16/AF16))</f>
        <v>126.23704516579311</v>
      </c>
    </row>
    <row r="17" spans="1:33" x14ac:dyDescent="0.4">
      <c r="A17" s="15" t="s">
        <v>102</v>
      </c>
      <c r="B17" s="32" t="s">
        <v>47</v>
      </c>
      <c r="C17" s="29">
        <v>120</v>
      </c>
      <c r="D17" s="16">
        <v>466</v>
      </c>
      <c r="E17" s="16">
        <v>529</v>
      </c>
      <c r="F17" s="16">
        <v>112</v>
      </c>
      <c r="G17" s="16">
        <v>72</v>
      </c>
      <c r="H17" s="16">
        <v>28</v>
      </c>
      <c r="I17" s="16">
        <v>2</v>
      </c>
      <c r="J17" s="16">
        <v>10</v>
      </c>
      <c r="K17" s="16">
        <v>63</v>
      </c>
      <c r="L17" s="16">
        <v>36</v>
      </c>
      <c r="M17" s="16">
        <v>47</v>
      </c>
      <c r="N17" s="16">
        <v>0</v>
      </c>
      <c r="O17" s="16">
        <v>106</v>
      </c>
      <c r="P17" s="16">
        <v>6</v>
      </c>
      <c r="Q17" s="16">
        <v>1</v>
      </c>
      <c r="R17" s="16">
        <v>9</v>
      </c>
      <c r="S17" s="16">
        <v>10</v>
      </c>
      <c r="T17" s="16">
        <v>15</v>
      </c>
      <c r="U17" s="16">
        <v>6</v>
      </c>
      <c r="V17" s="16">
        <f>IF(OR(G17="",H17="",I17="",J17=""),"",(G17+H17*2+I17*3+J17*4))</f>
        <v>174</v>
      </c>
      <c r="W17" s="17">
        <f>IF(OR(D17="",D17=0,F17=""),"",(F17/D17))</f>
        <v>0.24034334763948498</v>
      </c>
      <c r="X17" s="17">
        <f>IF(OR(D17="",F17="",M17="",P17="",Q17="",(D17+M17+P17+Q17)=0),"",((F17+M17+P17)/(D17+M17+P17+Q17)))</f>
        <v>0.31730769230769229</v>
      </c>
      <c r="Y17" s="17">
        <f>IF(OR(D17="",D17=0,V17=""),"",(V17/D17))</f>
        <v>0.37339055793991416</v>
      </c>
      <c r="Z17" s="17">
        <f>IF(OR(X17="",Y17=""),"",SUM(X17:Y17))</f>
        <v>0.69069825024760645</v>
      </c>
      <c r="AA17" s="16">
        <f>VLOOKUP(B17,ParkFactors!$A$2:$B$31,2,FALSE)</f>
        <v>96</v>
      </c>
      <c r="AB17" s="18">
        <f>IF(OR(D17="",D17=0,J17=""),"",(J17/D17))</f>
        <v>2.1459227467811159E-2</v>
      </c>
      <c r="AC17" s="18">
        <f>IF(OR(E17="",M17="",N17="",P17="",(E17-N17-P17)=0),"",((M17-N17)/(E17-N17-P17)))</f>
        <v>8.9866156787762913E-2</v>
      </c>
      <c r="AD17" s="19">
        <f>IF(OR(AB17="",League!Z$2="",League!Z$2=0,AA17="",AA17=0),"",(100*AB17/League!Z$2/AA17))</f>
        <v>0.84048387188443352</v>
      </c>
      <c r="AE17" s="19">
        <f>IF(OR(AC17="",League!AA$2="",League!AA$2=0),"",(AC17/League!AA$2))</f>
        <v>1.2015480915288514</v>
      </c>
      <c r="AF17" s="19">
        <f>IF(AD17="","",(1/EXP(0.163)*EXP(0.163*AD17)))</f>
        <v>0.9743339896992097</v>
      </c>
      <c r="AG17" s="20">
        <f>IF(OR(AE17="",AF17="",AF17=0),"",(100*AE17/AF17))</f>
        <v>123.31994000330276</v>
      </c>
    </row>
    <row r="18" spans="1:33" x14ac:dyDescent="0.4">
      <c r="A18" s="15" t="s">
        <v>115</v>
      </c>
      <c r="B18" s="32" t="s">
        <v>32</v>
      </c>
      <c r="C18" s="29">
        <v>97</v>
      </c>
      <c r="D18" s="16">
        <v>360</v>
      </c>
      <c r="E18" s="16">
        <v>401</v>
      </c>
      <c r="F18" s="16">
        <v>75</v>
      </c>
      <c r="G18" s="16">
        <v>47</v>
      </c>
      <c r="H18" s="16">
        <v>20</v>
      </c>
      <c r="I18" s="16">
        <v>0</v>
      </c>
      <c r="J18" s="16">
        <v>8</v>
      </c>
      <c r="K18" s="16">
        <v>33</v>
      </c>
      <c r="L18" s="16">
        <v>42</v>
      </c>
      <c r="M18" s="16">
        <v>36</v>
      </c>
      <c r="N18" s="16">
        <v>0</v>
      </c>
      <c r="O18" s="16">
        <v>111</v>
      </c>
      <c r="P18" s="16">
        <v>0</v>
      </c>
      <c r="Q18" s="16">
        <v>4</v>
      </c>
      <c r="R18" s="16">
        <v>1</v>
      </c>
      <c r="S18" s="16">
        <v>7</v>
      </c>
      <c r="T18" s="16">
        <v>0</v>
      </c>
      <c r="U18" s="16">
        <v>0</v>
      </c>
      <c r="V18" s="16">
        <f>IF(OR(G18="",H18="",I18="",J18=""),"",(G18+H18*2+I18*3+J18*4))</f>
        <v>119</v>
      </c>
      <c r="W18" s="17">
        <f>IF(OR(D18="",D18=0,F18=""),"",(F18/D18))</f>
        <v>0.20833333333333334</v>
      </c>
      <c r="X18" s="17">
        <f>IF(OR(D18="",F18="",M18="",P18="",Q18="",(D18+M18+P18+Q18)=0),"",((F18+M18+P18)/(D18+M18+P18+Q18)))</f>
        <v>0.27750000000000002</v>
      </c>
      <c r="Y18" s="17">
        <f>IF(OR(D18="",D18=0,V18=""),"",(V18/D18))</f>
        <v>0.33055555555555555</v>
      </c>
      <c r="Z18" s="17">
        <f>IF(OR(X18="",Y18=""),"",SUM(X18:Y18))</f>
        <v>0.60805555555555557</v>
      </c>
      <c r="AA18" s="16">
        <f>VLOOKUP(B18,ParkFactors!$A$2:$B$31,2,FALSE)</f>
        <v>97</v>
      </c>
      <c r="AB18" s="18">
        <f>IF(OR(D18="",D18=0,J18=""),"",(J18/D18))</f>
        <v>2.2222222222222223E-2</v>
      </c>
      <c r="AC18" s="18">
        <f>IF(OR(E18="",M18="",N18="",P18="",(E18-N18-P18)=0),"",((M18-N18)/(E18-N18-P18)))</f>
        <v>8.9775561097256859E-2</v>
      </c>
      <c r="AD18" s="19">
        <f>IF(OR(AB18="",League!Z$2="",League!Z$2=0,AA18="",AA18=0),"",(100*AB18/League!Z$2/AA18))</f>
        <v>0.86139487955606009</v>
      </c>
      <c r="AE18" s="19">
        <f>IF(OR(AC18="",League!AA$2="",League!AA$2=0),"",(AC18/League!AA$2))</f>
        <v>1.2003367892664729</v>
      </c>
      <c r="AF18" s="19">
        <f>IF(AD18="","",(1/EXP(0.163)*EXP(0.163*AD18)))</f>
        <v>0.97766066776193505</v>
      </c>
      <c r="AG18" s="20">
        <f>IF(OR(AE18="",AF18="",AF18=0),"",(100*AE18/AF18))</f>
        <v>122.77642221347506</v>
      </c>
    </row>
    <row r="19" spans="1:33" x14ac:dyDescent="0.4">
      <c r="A19" s="15" t="s">
        <v>58</v>
      </c>
      <c r="B19" s="32" t="s">
        <v>42</v>
      </c>
      <c r="C19" s="29">
        <v>126</v>
      </c>
      <c r="D19" s="16">
        <v>516</v>
      </c>
      <c r="E19" s="16">
        <v>570</v>
      </c>
      <c r="F19" s="16">
        <v>145</v>
      </c>
      <c r="G19" s="16">
        <v>108</v>
      </c>
      <c r="H19" s="16">
        <v>32</v>
      </c>
      <c r="I19" s="16">
        <v>0</v>
      </c>
      <c r="J19" s="16">
        <v>5</v>
      </c>
      <c r="K19" s="16">
        <v>67</v>
      </c>
      <c r="L19" s="16">
        <v>45</v>
      </c>
      <c r="M19" s="16">
        <v>48</v>
      </c>
      <c r="N19" s="16">
        <v>1</v>
      </c>
      <c r="O19" s="16">
        <v>70</v>
      </c>
      <c r="P19" s="16">
        <v>1</v>
      </c>
      <c r="Q19" s="16">
        <v>5</v>
      </c>
      <c r="R19" s="16">
        <v>0</v>
      </c>
      <c r="S19" s="16">
        <v>12</v>
      </c>
      <c r="T19" s="16">
        <v>5</v>
      </c>
      <c r="U19" s="16">
        <v>6</v>
      </c>
      <c r="V19" s="16">
        <f>IF(OR(G19="",H19="",I19="",J19=""),"",(G19+H19*2+I19*3+J19*4))</f>
        <v>192</v>
      </c>
      <c r="W19" s="17">
        <f>IF(OR(D19="",D19=0,F19=""),"",(F19/D19))</f>
        <v>0.2810077519379845</v>
      </c>
      <c r="X19" s="17">
        <f>IF(OR(D19="",F19="",M19="",P19="",Q19="",(D19+M19+P19+Q19)=0),"",((F19+M19+P19)/(D19+M19+P19+Q19)))</f>
        <v>0.34035087719298246</v>
      </c>
      <c r="Y19" s="17">
        <f>IF(OR(D19="",D19=0,V19=""),"",(V19/D19))</f>
        <v>0.37209302325581395</v>
      </c>
      <c r="Z19" s="17">
        <f>IF(OR(X19="",Y19=""),"",SUM(X19:Y19))</f>
        <v>0.71244390044879635</v>
      </c>
      <c r="AA19" s="16">
        <f>VLOOKUP(B19,ParkFactors!$A$2:$B$31,2,FALSE)</f>
        <v>97</v>
      </c>
      <c r="AB19" s="18">
        <f>IF(OR(D19="",D19=0,J19=""),"",(J19/D19))</f>
        <v>9.6899224806201549E-3</v>
      </c>
      <c r="AC19" s="18">
        <f>IF(OR(E19="",M19="",N19="",P19="",(E19-N19-P19)=0),"",((M19-N19)/(E19-N19-P19)))</f>
        <v>8.2746478873239437E-2</v>
      </c>
      <c r="AD19" s="19">
        <f>IF(OR(AB19="",League!Z$2="",League!Z$2=0,AA19="",AA19=0),"",(100*AB19/League!Z$2/AA19))</f>
        <v>0.37560823236456103</v>
      </c>
      <c r="AE19" s="19">
        <f>IF(OR(AC19="",League!AA$2="",League!AA$2=0),"",(AC19/League!AA$2))</f>
        <v>1.1063550208971642</v>
      </c>
      <c r="AF19" s="19">
        <f>IF(AD19="","",(1/EXP(0.163)*EXP(0.163*AD19)))</f>
        <v>0.90323198109175851</v>
      </c>
      <c r="AG19" s="20">
        <f>IF(OR(AE19="",AF19="",AF19=0),"",(100*AE19/AF19))</f>
        <v>122.48846852830499</v>
      </c>
    </row>
    <row r="20" spans="1:33" x14ac:dyDescent="0.4">
      <c r="A20" s="15" t="s">
        <v>44</v>
      </c>
      <c r="B20" s="32" t="s">
        <v>45</v>
      </c>
      <c r="C20" s="29">
        <v>125</v>
      </c>
      <c r="D20" s="16">
        <v>490</v>
      </c>
      <c r="E20" s="16">
        <v>571</v>
      </c>
      <c r="F20" s="16">
        <v>141</v>
      </c>
      <c r="G20" s="16">
        <v>72</v>
      </c>
      <c r="H20" s="16">
        <v>34</v>
      </c>
      <c r="I20" s="16">
        <v>6</v>
      </c>
      <c r="J20" s="16">
        <v>29</v>
      </c>
      <c r="K20" s="16">
        <v>87</v>
      </c>
      <c r="L20" s="16">
        <v>91</v>
      </c>
      <c r="M20" s="16">
        <v>66</v>
      </c>
      <c r="N20" s="16">
        <v>2</v>
      </c>
      <c r="O20" s="16">
        <v>144</v>
      </c>
      <c r="P20" s="16">
        <v>6</v>
      </c>
      <c r="Q20" s="16">
        <v>9</v>
      </c>
      <c r="R20" s="16">
        <v>0</v>
      </c>
      <c r="S20" s="16">
        <v>6</v>
      </c>
      <c r="T20" s="16">
        <v>12</v>
      </c>
      <c r="U20" s="16">
        <v>2</v>
      </c>
      <c r="V20" s="16">
        <f>IF(OR(G20="",H20="",I20="",J20=""),"",(G20+H20*2+I20*3+J20*4))</f>
        <v>274</v>
      </c>
      <c r="W20" s="17">
        <f>IF(OR(D20="",D20=0,F20=""),"",(F20/D20))</f>
        <v>0.28775510204081634</v>
      </c>
      <c r="X20" s="17">
        <f>IF(OR(D20="",F20="",M20="",P20="",Q20="",(D20+M20+P20+Q20)=0),"",((F20+M20+P20)/(D20+M20+P20+Q20)))</f>
        <v>0.37302977232924694</v>
      </c>
      <c r="Y20" s="17">
        <f>IF(OR(D20="",D20=0,V20=""),"",(V20/D20))</f>
        <v>0.5591836734693878</v>
      </c>
      <c r="Z20" s="17">
        <f>IF(OR(X20="",Y20=""),"",SUM(X20:Y20))</f>
        <v>0.93221344579863474</v>
      </c>
      <c r="AA20" s="16">
        <f>VLOOKUP(B20,ParkFactors!$A$2:$B$31,2,FALSE)</f>
        <v>95</v>
      </c>
      <c r="AB20" s="18">
        <f>IF(OR(D20="",D20=0,J20=""),"",(J20/D20))</f>
        <v>5.9183673469387757E-2</v>
      </c>
      <c r="AC20" s="18">
        <f>IF(OR(E20="",M20="",N20="",P20="",(E20-N20-P20)=0),"",((M20-N20)/(E20-N20-P20)))</f>
        <v>0.11367673179396093</v>
      </c>
      <c r="AD20" s="19">
        <f>IF(OR(AB20="",League!Z$2="",League!Z$2=0,AA20="",AA20=0),"",(100*AB20/League!Z$2/AA20))</f>
        <v>2.3424204259635633</v>
      </c>
      <c r="AE20" s="19">
        <f>IF(OR(AC20="",League!AA$2="",League!AA$2=0),"",(AC20/League!AA$2))</f>
        <v>1.5199054351556522</v>
      </c>
      <c r="AF20" s="19">
        <f>IF(AD20="","",(1/EXP(0.163)*EXP(0.163*AD20)))</f>
        <v>1.244600418533014</v>
      </c>
      <c r="AG20" s="20">
        <f>IF(OR(AE20="",AF20="",AF20=0),"",(100*AE20/AF20))</f>
        <v>122.11995211661065</v>
      </c>
    </row>
    <row r="21" spans="1:33" x14ac:dyDescent="0.4">
      <c r="A21" s="15" t="s">
        <v>77</v>
      </c>
      <c r="B21" s="32" t="s">
        <v>78</v>
      </c>
      <c r="C21" s="29">
        <v>121</v>
      </c>
      <c r="D21" s="16">
        <v>462</v>
      </c>
      <c r="E21" s="16">
        <v>515</v>
      </c>
      <c r="F21" s="16">
        <v>123</v>
      </c>
      <c r="G21" s="16">
        <v>85</v>
      </c>
      <c r="H21" s="16">
        <v>29</v>
      </c>
      <c r="I21" s="16">
        <v>5</v>
      </c>
      <c r="J21" s="16">
        <v>4</v>
      </c>
      <c r="K21" s="16">
        <v>64</v>
      </c>
      <c r="L21" s="16">
        <v>40</v>
      </c>
      <c r="M21" s="16">
        <v>42</v>
      </c>
      <c r="N21" s="16">
        <v>0</v>
      </c>
      <c r="O21" s="16">
        <v>106</v>
      </c>
      <c r="P21" s="16">
        <v>2</v>
      </c>
      <c r="Q21" s="16">
        <v>8</v>
      </c>
      <c r="R21" s="16">
        <v>1</v>
      </c>
      <c r="S21" s="16">
        <v>12</v>
      </c>
      <c r="T21" s="16">
        <v>13</v>
      </c>
      <c r="U21" s="16">
        <v>5</v>
      </c>
      <c r="V21" s="16">
        <f>IF(OR(G21="",H21="",I21="",J21=""),"",(G21+H21*2+I21*3+J21*4))</f>
        <v>174</v>
      </c>
      <c r="W21" s="17">
        <f>IF(OR(D21="",D21=0,F21=""),"",(F21/D21))</f>
        <v>0.26623376623376621</v>
      </c>
      <c r="X21" s="17">
        <f>IF(OR(D21="",F21="",M21="",P21="",Q21="",(D21+M21+P21+Q21)=0),"",((F21+M21+P21)/(D21+M21+P21+Q21)))</f>
        <v>0.32490272373540857</v>
      </c>
      <c r="Y21" s="17">
        <f>IF(OR(D21="",D21=0,V21=""),"",(V21/D21))</f>
        <v>0.37662337662337664</v>
      </c>
      <c r="Z21" s="17">
        <f>IF(OR(X21="",Y21=""),"",SUM(X21:Y21))</f>
        <v>0.70152610035878515</v>
      </c>
      <c r="AA21" s="21">
        <f>420/E21*ParkFactors!B7+95/E21*ParkFactors!B12</f>
        <v>98.631067961165044</v>
      </c>
      <c r="AB21" s="18">
        <f>IF(OR(D21="",D21=0,J21=""),"",(J21/D21))</f>
        <v>8.658008658008658E-3</v>
      </c>
      <c r="AC21" s="18">
        <f>IF(OR(E21="",M21="",N21="",P21="",(E21-N21-P21)=0),"",((M21-N21)/(E21-N21-P21)))</f>
        <v>8.1871345029239762E-2</v>
      </c>
      <c r="AD21" s="19">
        <f>IF(OR(AB21="",League!Z$2="",League!Z$2=0,AA21="",AA21=0),"",(100*AB21/League!Z$2/AA21))</f>
        <v>0.33005841822724891</v>
      </c>
      <c r="AE21" s="19">
        <f>IF(OR(AC21="",League!AA$2="",League!AA$2=0),"",(AC21/League!AA$2))</f>
        <v>1.0946541154876508</v>
      </c>
      <c r="AF21" s="19">
        <f>IF(AD21="","",(1/EXP(0.163)*EXP(0.163*AD21)))</f>
        <v>0.89655066095017777</v>
      </c>
      <c r="AG21" s="20">
        <f>IF(OR(AE21="",AF21="",AF21=0),"",(100*AE21/AF21))</f>
        <v>122.0961807476133</v>
      </c>
    </row>
    <row r="22" spans="1:33" x14ac:dyDescent="0.4">
      <c r="A22" s="15" t="s">
        <v>98</v>
      </c>
      <c r="B22" s="32" t="s">
        <v>88</v>
      </c>
      <c r="C22" s="29">
        <v>125</v>
      </c>
      <c r="D22" s="16">
        <v>481</v>
      </c>
      <c r="E22" s="16">
        <v>550</v>
      </c>
      <c r="F22" s="16">
        <v>119</v>
      </c>
      <c r="G22" s="16">
        <v>71</v>
      </c>
      <c r="H22" s="16">
        <v>21</v>
      </c>
      <c r="I22" s="16">
        <v>2</v>
      </c>
      <c r="J22" s="16">
        <v>25</v>
      </c>
      <c r="K22" s="16">
        <v>78</v>
      </c>
      <c r="L22" s="16">
        <v>84</v>
      </c>
      <c r="M22" s="16">
        <v>60</v>
      </c>
      <c r="N22" s="16">
        <v>2</v>
      </c>
      <c r="O22" s="16">
        <v>107</v>
      </c>
      <c r="P22" s="16">
        <v>5</v>
      </c>
      <c r="Q22" s="16">
        <v>4</v>
      </c>
      <c r="R22" s="16">
        <v>0</v>
      </c>
      <c r="S22" s="16">
        <v>11</v>
      </c>
      <c r="T22" s="16">
        <v>7</v>
      </c>
      <c r="U22" s="16">
        <v>0</v>
      </c>
      <c r="V22" s="16">
        <f>IF(OR(G22="",H22="",I22="",J22=""),"",(G22+H22*2+I22*3+J22*4))</f>
        <v>219</v>
      </c>
      <c r="W22" s="17">
        <f>IF(OR(D22="",D22=0,F22=""),"",(F22/D22))</f>
        <v>0.24740124740124741</v>
      </c>
      <c r="X22" s="17">
        <f>IF(OR(D22="",F22="",M22="",P22="",Q22="",(D22+M22+P22+Q22)=0),"",((F22+M22+P22)/(D22+M22+P22+Q22)))</f>
        <v>0.33454545454545453</v>
      </c>
      <c r="Y22" s="17">
        <f>IF(OR(D22="",D22=0,V22=""),"",(V22/D22))</f>
        <v>0.45530145530145533</v>
      </c>
      <c r="Z22" s="17">
        <f>IF(OR(X22="",Y22=""),"",SUM(X22:Y22))</f>
        <v>0.78984690984690986</v>
      </c>
      <c r="AA22" s="16">
        <f>VLOOKUP(B22,ParkFactors!$A$2:$B$31,2,FALSE)</f>
        <v>92</v>
      </c>
      <c r="AB22" s="18">
        <f>IF(OR(D22="",D22=0,J22=""),"",(J22/D22))</f>
        <v>5.1975051975051978E-2</v>
      </c>
      <c r="AC22" s="18">
        <f>IF(OR(E22="",M22="",N22="",P22="",(E22-N22-P22)=0),"",((M22-N22)/(E22-N22-P22)))</f>
        <v>0.10681399631675875</v>
      </c>
      <c r="AD22" s="19">
        <f>IF(OR(AB22="",League!Z$2="",League!Z$2=0,AA22="",AA22=0),"",(100*AB22/League!Z$2/AA22))</f>
        <v>2.1241913638153092</v>
      </c>
      <c r="AE22" s="19">
        <f>IF(OR(AC22="",League!AA$2="",League!AA$2=0),"",(AC22/League!AA$2))</f>
        <v>1.4281477923449779</v>
      </c>
      <c r="AF22" s="19">
        <f>IF(AD22="","",(1/EXP(0.163)*EXP(0.163*AD22)))</f>
        <v>1.2011064724133402</v>
      </c>
      <c r="AG22" s="20">
        <f>IF(OR(AE22="",AF22="",AF22=0),"",(100*AE22/AF22))</f>
        <v>118.90268058213455</v>
      </c>
    </row>
    <row r="23" spans="1:33" x14ac:dyDescent="0.4">
      <c r="A23" s="15" t="s">
        <v>50</v>
      </c>
      <c r="B23" s="32" t="s">
        <v>49</v>
      </c>
      <c r="C23" s="29">
        <v>128</v>
      </c>
      <c r="D23" s="16">
        <v>532</v>
      </c>
      <c r="E23" s="16">
        <v>587</v>
      </c>
      <c r="F23" s="16">
        <v>152</v>
      </c>
      <c r="G23" s="16">
        <v>115</v>
      </c>
      <c r="H23" s="16">
        <v>25</v>
      </c>
      <c r="I23" s="16">
        <v>1</v>
      </c>
      <c r="J23" s="16">
        <v>11</v>
      </c>
      <c r="K23" s="16">
        <v>63</v>
      </c>
      <c r="L23" s="16">
        <v>42</v>
      </c>
      <c r="M23" s="16">
        <v>51</v>
      </c>
      <c r="N23" s="16">
        <v>3</v>
      </c>
      <c r="O23" s="16">
        <v>70</v>
      </c>
      <c r="P23" s="16">
        <v>2</v>
      </c>
      <c r="Q23" s="16">
        <v>2</v>
      </c>
      <c r="R23" s="16">
        <v>0</v>
      </c>
      <c r="S23" s="16">
        <v>8</v>
      </c>
      <c r="T23" s="16">
        <v>4</v>
      </c>
      <c r="U23" s="16">
        <v>2</v>
      </c>
      <c r="V23" s="16">
        <f>IF(OR(G23="",H23="",I23="",J23=""),"",(G23+H23*2+I23*3+J23*4))</f>
        <v>212</v>
      </c>
      <c r="W23" s="17">
        <f>IF(OR(D23="",D23=0,F23=""),"",(F23/D23))</f>
        <v>0.2857142857142857</v>
      </c>
      <c r="X23" s="17">
        <f>IF(OR(D23="",F23="",M23="",P23="",Q23="",(D23+M23+P23+Q23)=0),"",((F23+M23+P23)/(D23+M23+P23+Q23)))</f>
        <v>0.34923339011925042</v>
      </c>
      <c r="Y23" s="17">
        <f>IF(OR(D23="",D23=0,V23=""),"",(V23/D23))</f>
        <v>0.39849624060150374</v>
      </c>
      <c r="Z23" s="17">
        <f>IF(OR(X23="",Y23=""),"",SUM(X23:Y23))</f>
        <v>0.74772963072075416</v>
      </c>
      <c r="AA23" s="16">
        <f>VLOOKUP(B23,ParkFactors!$A$2:$B$31,2,FALSE)</f>
        <v>110</v>
      </c>
      <c r="AB23" s="18">
        <f>IF(OR(D23="",D23=0,J23=""),"",(J23/D23))</f>
        <v>2.0676691729323307E-2</v>
      </c>
      <c r="AC23" s="18">
        <f>IF(OR(E23="",M23="",N23="",P23="",(E23-N23-P23)=0),"",((M23-N23)/(E23-N23-P23)))</f>
        <v>8.247422680412371E-2</v>
      </c>
      <c r="AD23" s="19">
        <f>IF(OR(AB23="",League!Z$2="",League!Z$2=0,AA23="",AA23=0),"",(100*AB23/League!Z$2/AA23))</f>
        <v>0.70676478369590257</v>
      </c>
      <c r="AE23" s="19">
        <f>IF(OR(AC23="",League!AA$2="",League!AA$2=0),"",(AC23/League!AA$2))</f>
        <v>1.1027148968977218</v>
      </c>
      <c r="AF23" s="19">
        <f>IF(AD23="","",(1/EXP(0.163)*EXP(0.163*AD23)))</f>
        <v>0.95332696849968468</v>
      </c>
      <c r="AG23" s="20">
        <f>IF(OR(AE23="",AF23="",AF23=0),"",(100*AE23/AF23))</f>
        <v>115.67016703966101</v>
      </c>
    </row>
    <row r="24" spans="1:33" x14ac:dyDescent="0.4">
      <c r="A24" s="15" t="s">
        <v>82</v>
      </c>
      <c r="B24" s="32" t="s">
        <v>32</v>
      </c>
      <c r="C24" s="29">
        <v>109</v>
      </c>
      <c r="D24" s="16">
        <v>362</v>
      </c>
      <c r="E24" s="16">
        <v>405</v>
      </c>
      <c r="F24" s="16">
        <v>95</v>
      </c>
      <c r="G24" s="16">
        <v>66</v>
      </c>
      <c r="H24" s="16">
        <v>21</v>
      </c>
      <c r="I24" s="16">
        <v>1</v>
      </c>
      <c r="J24" s="16">
        <v>7</v>
      </c>
      <c r="K24" s="16">
        <v>36</v>
      </c>
      <c r="L24" s="16">
        <v>55</v>
      </c>
      <c r="M24" s="16">
        <v>34</v>
      </c>
      <c r="N24" s="16">
        <v>1</v>
      </c>
      <c r="O24" s="16">
        <v>54</v>
      </c>
      <c r="P24" s="16">
        <v>2</v>
      </c>
      <c r="Q24" s="16">
        <v>6</v>
      </c>
      <c r="R24" s="16">
        <v>1</v>
      </c>
      <c r="S24" s="16">
        <v>5</v>
      </c>
      <c r="T24" s="16">
        <v>2</v>
      </c>
      <c r="U24" s="16">
        <v>3</v>
      </c>
      <c r="V24" s="16">
        <f>IF(OR(G24="",H24="",I24="",J24=""),"",(G24+H24*2+I24*3+J24*4))</f>
        <v>139</v>
      </c>
      <c r="W24" s="17">
        <f>IF(OR(D24="",D24=0,F24=""),"",(F24/D24))</f>
        <v>0.26243093922651933</v>
      </c>
      <c r="X24" s="17">
        <f>IF(OR(D24="",F24="",M24="",P24="",Q24="",(D24+M24+P24+Q24)=0),"",((F24+M24+P24)/(D24+M24+P24+Q24)))</f>
        <v>0.32425742574257427</v>
      </c>
      <c r="Y24" s="17">
        <f>IF(OR(D24="",D24=0,V24=""),"",(V24/D24))</f>
        <v>0.38397790055248621</v>
      </c>
      <c r="Z24" s="17">
        <f>IF(OR(X24="",Y24=""),"",SUM(X24:Y24))</f>
        <v>0.70823532629506047</v>
      </c>
      <c r="AA24" s="16">
        <f>VLOOKUP(B24,ParkFactors!$A$2:$B$31,2,FALSE)</f>
        <v>97</v>
      </c>
      <c r="AB24" s="18">
        <f>IF(OR(D24="",D24=0,J24=""),"",(J24/D24))</f>
        <v>1.9337016574585635E-2</v>
      </c>
      <c r="AC24" s="18">
        <f>IF(OR(E24="",M24="",N24="",P24="",(E24-N24-P24)=0),"",((M24-N24)/(E24-N24-P24)))</f>
        <v>8.2089552238805971E-2</v>
      </c>
      <c r="AD24" s="19">
        <f>IF(OR(AB24="",League!Z$2="",League!Z$2=0,AA24="",AA24=0),"",(100*AB24/League!Z$2/AA24))</f>
        <v>0.74955631784574284</v>
      </c>
      <c r="AE24" s="19">
        <f>IF(OR(AC24="",League!AA$2="",League!AA$2=0),"",(AC24/League!AA$2))</f>
        <v>1.0975716371174153</v>
      </c>
      <c r="AF24" s="19">
        <f>IF(AD24="","",(1/EXP(0.163)*EXP(0.163*AD24)))</f>
        <v>0.95999968735599772</v>
      </c>
      <c r="AG24" s="20">
        <f>IF(OR(AE24="",AF24="",AF24=0),"",(100*AE24/AF24))</f>
        <v>114.3304161004796</v>
      </c>
    </row>
    <row r="25" spans="1:33" x14ac:dyDescent="0.4">
      <c r="A25" s="15" t="s">
        <v>116</v>
      </c>
      <c r="B25" s="32" t="s">
        <v>49</v>
      </c>
      <c r="C25" s="29">
        <v>110</v>
      </c>
      <c r="D25" s="16">
        <v>392</v>
      </c>
      <c r="E25" s="16">
        <v>454</v>
      </c>
      <c r="F25" s="16">
        <v>74</v>
      </c>
      <c r="G25" s="16">
        <v>39</v>
      </c>
      <c r="H25" s="16">
        <v>14</v>
      </c>
      <c r="I25" s="16">
        <v>0</v>
      </c>
      <c r="J25" s="16">
        <v>21</v>
      </c>
      <c r="K25" s="16">
        <v>51</v>
      </c>
      <c r="L25" s="16">
        <v>60</v>
      </c>
      <c r="M25" s="16">
        <v>50</v>
      </c>
      <c r="N25" s="16">
        <v>7</v>
      </c>
      <c r="O25" s="16">
        <v>155</v>
      </c>
      <c r="P25" s="16">
        <v>7</v>
      </c>
      <c r="Q25" s="16">
        <v>4</v>
      </c>
      <c r="R25" s="16">
        <v>1</v>
      </c>
      <c r="S25" s="16">
        <v>2</v>
      </c>
      <c r="T25" s="16">
        <v>2</v>
      </c>
      <c r="U25" s="16">
        <v>1</v>
      </c>
      <c r="V25" s="16">
        <f>IF(OR(G25="",H25="",I25="",J25=""),"",(G25+H25*2+I25*3+J25*4))</f>
        <v>151</v>
      </c>
      <c r="W25" s="17">
        <f>IF(OR(D25="",D25=0,F25=""),"",(F25/D25))</f>
        <v>0.18877551020408162</v>
      </c>
      <c r="X25" s="17">
        <f>IF(OR(D25="",F25="",M25="",P25="",Q25="",(D25+M25+P25+Q25)=0),"",((F25+M25+P25)/(D25+M25+P25+Q25)))</f>
        <v>0.28918322295805737</v>
      </c>
      <c r="Y25" s="17">
        <f>IF(OR(D25="",D25=0,V25=""),"",(V25/D25))</f>
        <v>0.38520408163265307</v>
      </c>
      <c r="Z25" s="17">
        <f>IF(OR(X25="",Y25=""),"",SUM(X25:Y25))</f>
        <v>0.6743873045907105</v>
      </c>
      <c r="AA25" s="16">
        <f>VLOOKUP(B25,ParkFactors!$A$2:$B$31,2,FALSE)</f>
        <v>110</v>
      </c>
      <c r="AB25" s="18">
        <f>IF(OR(D25="",D25=0,J25=""),"",(J25/D25))</f>
        <v>5.3571428571428568E-2</v>
      </c>
      <c r="AC25" s="18">
        <f>IF(OR(E25="",M25="",N25="",P25="",(E25-N25-P25)=0),"",((M25-N25)/(E25-N25-P25)))</f>
        <v>9.7727272727272732E-2</v>
      </c>
      <c r="AD25" s="19">
        <f>IF(OR(AB25="",League!Z$2="",League!Z$2=0,AA25="",AA25=0),"",(100*AB25/League!Z$2/AA25))</f>
        <v>1.8311633032121113</v>
      </c>
      <c r="AE25" s="19">
        <f>IF(OR(AC25="",League!AA$2="",League!AA$2=0),"",(AC25/League!AA$2))</f>
        <v>1.3066544985682951</v>
      </c>
      <c r="AF25" s="19">
        <f>IF(AD25="","",(1/EXP(0.163)*EXP(0.163*AD25)))</f>
        <v>1.1450858569416875</v>
      </c>
      <c r="AG25" s="20">
        <f>IF(OR(AE25="",AF25="",AF25=0),"",(100*AE25/AF25))</f>
        <v>114.10974038733893</v>
      </c>
    </row>
    <row r="26" spans="1:33" x14ac:dyDescent="0.4">
      <c r="A26" s="15" t="s">
        <v>38</v>
      </c>
      <c r="B26" s="32" t="s">
        <v>39</v>
      </c>
      <c r="C26" s="29">
        <v>108</v>
      </c>
      <c r="D26" s="16">
        <v>370</v>
      </c>
      <c r="E26" s="16">
        <v>416</v>
      </c>
      <c r="F26" s="16">
        <v>109</v>
      </c>
      <c r="G26" s="16">
        <v>82</v>
      </c>
      <c r="H26" s="16">
        <v>24</v>
      </c>
      <c r="I26" s="16">
        <v>0</v>
      </c>
      <c r="J26" s="16">
        <v>3</v>
      </c>
      <c r="K26" s="16">
        <v>32</v>
      </c>
      <c r="L26" s="16">
        <v>51</v>
      </c>
      <c r="M26" s="16">
        <v>31</v>
      </c>
      <c r="N26" s="16">
        <v>0</v>
      </c>
      <c r="O26" s="16">
        <v>37</v>
      </c>
      <c r="P26" s="16">
        <v>8</v>
      </c>
      <c r="Q26" s="16">
        <v>6</v>
      </c>
      <c r="R26" s="16">
        <v>1</v>
      </c>
      <c r="S26" s="16">
        <v>7</v>
      </c>
      <c r="T26" s="16">
        <v>0</v>
      </c>
      <c r="U26" s="16">
        <v>1</v>
      </c>
      <c r="V26" s="16">
        <f>IF(OR(G26="",H26="",I26="",J26=""),"",(G26+H26*2+I26*3+J26*4))</f>
        <v>142</v>
      </c>
      <c r="W26" s="17">
        <f>IF(OR(D26="",D26=0,F26=""),"",(F26/D26))</f>
        <v>0.29459459459459458</v>
      </c>
      <c r="X26" s="17">
        <f>IF(OR(D26="",F26="",M26="",P26="",Q26="",(D26+M26+P26+Q26)=0),"",((F26+M26+P26)/(D26+M26+P26+Q26)))</f>
        <v>0.3566265060240964</v>
      </c>
      <c r="Y26" s="17">
        <f>IF(OR(D26="",D26=0,V26=""),"",(V26/D26))</f>
        <v>0.38378378378378381</v>
      </c>
      <c r="Z26" s="17">
        <f>IF(OR(X26="",Y26=""),"",SUM(X26:Y26))</f>
        <v>0.74041028980788015</v>
      </c>
      <c r="AA26" s="16">
        <f>VLOOKUP(B26,ParkFactors!$A$2:$B$31,2,FALSE)</f>
        <v>93</v>
      </c>
      <c r="AB26" s="18">
        <f>IF(OR(D26="",D26=0,J26=""),"",(J26/D26))</f>
        <v>8.1081081081081086E-3</v>
      </c>
      <c r="AC26" s="18">
        <f>IF(OR(E26="",M26="",N26="",P26="",(E26-N26-P26)=0),"",((M26-N26)/(E26-N26-P26)))</f>
        <v>7.5980392156862739E-2</v>
      </c>
      <c r="AD26" s="19">
        <f>IF(OR(AB26="",League!Z$2="",League!Z$2=0,AA26="",AA26=0),"",(100*AB26/League!Z$2/AA26))</f>
        <v>0.3278106930481432</v>
      </c>
      <c r="AE26" s="19">
        <f>IF(OR(AC26="",League!AA$2="",League!AA$2=0),"",(AC26/League!AA$2))</f>
        <v>1.0158896124299783</v>
      </c>
      <c r="AF26" s="19">
        <f>IF(AD26="","",(1/EXP(0.163)*EXP(0.163*AD26)))</f>
        <v>0.89622224359881653</v>
      </c>
      <c r="AG26" s="20">
        <f>IF(OR(AE26="",AF26="",AF26=0),"",(100*AE26/AF26))</f>
        <v>113.35242119751824</v>
      </c>
    </row>
    <row r="27" spans="1:33" x14ac:dyDescent="0.4">
      <c r="A27" s="15" t="s">
        <v>86</v>
      </c>
      <c r="B27" s="32" t="s">
        <v>45</v>
      </c>
      <c r="C27" s="29">
        <v>105</v>
      </c>
      <c r="D27" s="16">
        <v>364</v>
      </c>
      <c r="E27" s="16">
        <v>407</v>
      </c>
      <c r="F27" s="16">
        <v>94</v>
      </c>
      <c r="G27" s="16">
        <v>69</v>
      </c>
      <c r="H27" s="16">
        <v>18</v>
      </c>
      <c r="I27" s="16">
        <v>1</v>
      </c>
      <c r="J27" s="16">
        <v>6</v>
      </c>
      <c r="K27" s="16">
        <v>43</v>
      </c>
      <c r="L27" s="16">
        <v>41</v>
      </c>
      <c r="M27" s="16">
        <v>32</v>
      </c>
      <c r="N27" s="16">
        <v>0</v>
      </c>
      <c r="O27" s="16">
        <v>108</v>
      </c>
      <c r="P27" s="16">
        <v>6</v>
      </c>
      <c r="Q27" s="16">
        <v>5</v>
      </c>
      <c r="R27" s="16">
        <v>0</v>
      </c>
      <c r="S27" s="16">
        <v>8</v>
      </c>
      <c r="T27" s="16">
        <v>1</v>
      </c>
      <c r="U27" s="16">
        <v>3</v>
      </c>
      <c r="V27" s="16">
        <f>IF(OR(G27="",H27="",I27="",J27=""),"",(G27+H27*2+I27*3+J27*4))</f>
        <v>132</v>
      </c>
      <c r="W27" s="17">
        <f>IF(OR(D27="",D27=0,F27=""),"",(F27/D27))</f>
        <v>0.25824175824175827</v>
      </c>
      <c r="X27" s="17">
        <f>IF(OR(D27="",F27="",M27="",P27="",Q27="",(D27+M27+P27+Q27)=0),"",((F27+M27+P27)/(D27+M27+P27+Q27)))</f>
        <v>0.32432432432432434</v>
      </c>
      <c r="Y27" s="17">
        <f>IF(OR(D27="",D27=0,V27=""),"",(V27/D27))</f>
        <v>0.36263736263736263</v>
      </c>
      <c r="Z27" s="17">
        <f>IF(OR(X27="",Y27=""),"",SUM(X27:Y27))</f>
        <v>0.68696168696168702</v>
      </c>
      <c r="AA27" s="16">
        <f>VLOOKUP(B27,ParkFactors!$A$2:$B$31,2,FALSE)</f>
        <v>95</v>
      </c>
      <c r="AB27" s="18">
        <f>IF(OR(D27="",D27=0,J27=""),"",(J27/D27))</f>
        <v>1.6483516483516484E-2</v>
      </c>
      <c r="AC27" s="18">
        <f>IF(OR(E27="",M27="",N27="",P27="",(E27-N27-P27)=0),"",((M27-N27)/(E27-N27-P27)))</f>
        <v>7.9800498753117205E-2</v>
      </c>
      <c r="AD27" s="19">
        <f>IF(OR(AB27="",League!Z$2="",League!Z$2=0,AA27="",AA27=0),"",(100*AB27/League!Z$2/AA27))</f>
        <v>0.65239826187314098</v>
      </c>
      <c r="AE27" s="19">
        <f>IF(OR(AC27="",League!AA$2="",League!AA$2=0),"",(AC27/League!AA$2))</f>
        <v>1.0669660349035315</v>
      </c>
      <c r="AF27" s="19">
        <f>IF(AD27="","",(1/EXP(0.163)*EXP(0.163*AD27)))</f>
        <v>0.94491615214420355</v>
      </c>
      <c r="AG27" s="20">
        <f>IF(OR(AE27="",AF27="",AF27=0),"",(100*AE27/AF27))</f>
        <v>112.91647756072031</v>
      </c>
    </row>
    <row r="28" spans="1:33" x14ac:dyDescent="0.4">
      <c r="A28" s="15" t="s">
        <v>93</v>
      </c>
      <c r="B28" s="32" t="s">
        <v>47</v>
      </c>
      <c r="C28" s="29">
        <v>113</v>
      </c>
      <c r="D28" s="16">
        <v>396</v>
      </c>
      <c r="E28" s="16">
        <v>439</v>
      </c>
      <c r="F28" s="16">
        <v>100</v>
      </c>
      <c r="G28" s="16">
        <v>82</v>
      </c>
      <c r="H28" s="16">
        <v>14</v>
      </c>
      <c r="I28" s="16">
        <v>0</v>
      </c>
      <c r="J28" s="16">
        <v>4</v>
      </c>
      <c r="K28" s="16">
        <v>24</v>
      </c>
      <c r="L28" s="16">
        <v>31</v>
      </c>
      <c r="M28" s="16">
        <v>36</v>
      </c>
      <c r="N28" s="16">
        <v>3</v>
      </c>
      <c r="O28" s="16">
        <v>53</v>
      </c>
      <c r="P28" s="16">
        <v>2</v>
      </c>
      <c r="Q28" s="16">
        <v>2</v>
      </c>
      <c r="R28" s="16">
        <v>3</v>
      </c>
      <c r="S28" s="16">
        <v>15</v>
      </c>
      <c r="T28" s="16">
        <v>1</v>
      </c>
      <c r="U28" s="16">
        <v>1</v>
      </c>
      <c r="V28" s="16">
        <f>IF(OR(G28="",H28="",I28="",J28=""),"",(G28+H28*2+I28*3+J28*4))</f>
        <v>126</v>
      </c>
      <c r="W28" s="17">
        <f>IF(OR(D28="",D28=0,F28=""),"",(F28/D28))</f>
        <v>0.25252525252525254</v>
      </c>
      <c r="X28" s="17">
        <f>IF(OR(D28="",F28="",M28="",P28="",Q28="",(D28+M28+P28+Q28)=0),"",((F28+M28+P28)/(D28+M28+P28+Q28)))</f>
        <v>0.3165137614678899</v>
      </c>
      <c r="Y28" s="17">
        <f>IF(OR(D28="",D28=0,V28=""),"",(V28/D28))</f>
        <v>0.31818181818181818</v>
      </c>
      <c r="Z28" s="17">
        <f>IF(OR(X28="",Y28=""),"",SUM(X28:Y28))</f>
        <v>0.63469557964970802</v>
      </c>
      <c r="AA28" s="16">
        <f>VLOOKUP(B28,ParkFactors!$A$2:$B$31,2,FALSE)</f>
        <v>96</v>
      </c>
      <c r="AB28" s="18">
        <f>IF(OR(D28="",D28=0,J28=""),"",(J28/D28))</f>
        <v>1.0101010101010102E-2</v>
      </c>
      <c r="AC28" s="18">
        <f>IF(OR(E28="",M28="",N28="",P28="",(E28-N28-P28)=0),"",((M28-N28)/(E28-N28-P28)))</f>
        <v>7.6036866359447008E-2</v>
      </c>
      <c r="AD28" s="19">
        <f>IF(OR(AB28="",League!Z$2="",League!Z$2=0,AA28="",AA28=0),"",(100*AB28/League!Z$2/AA28))</f>
        <v>0.39562170131125868</v>
      </c>
      <c r="AE28" s="19">
        <f>IF(OR(AC28="",League!AA$2="",League!AA$2=0),"",(AC28/League!AA$2))</f>
        <v>1.0166446961317996</v>
      </c>
      <c r="AF28" s="19">
        <f>IF(AD28="","",(1/EXP(0.163)*EXP(0.163*AD28)))</f>
        <v>0.90618331163140697</v>
      </c>
      <c r="AG28" s="20">
        <f>IF(OR(AE28="",AF28="",AF28=0),"",(100*AE28/AF28))</f>
        <v>112.18973943600091</v>
      </c>
    </row>
    <row r="29" spans="1:33" x14ac:dyDescent="0.4">
      <c r="A29" s="15" t="s">
        <v>64</v>
      </c>
      <c r="B29" s="32" t="s">
        <v>65</v>
      </c>
      <c r="C29" s="29">
        <v>125</v>
      </c>
      <c r="D29" s="16">
        <v>481</v>
      </c>
      <c r="E29" s="16">
        <v>537</v>
      </c>
      <c r="F29" s="16">
        <v>133</v>
      </c>
      <c r="G29" s="16">
        <v>96</v>
      </c>
      <c r="H29" s="16">
        <v>25</v>
      </c>
      <c r="I29" s="16">
        <v>2</v>
      </c>
      <c r="J29" s="16">
        <v>10</v>
      </c>
      <c r="K29" s="16">
        <v>58</v>
      </c>
      <c r="L29" s="16">
        <v>55</v>
      </c>
      <c r="M29" s="16">
        <v>47</v>
      </c>
      <c r="N29" s="16">
        <v>5</v>
      </c>
      <c r="O29" s="16">
        <v>83</v>
      </c>
      <c r="P29" s="16">
        <v>3</v>
      </c>
      <c r="Q29" s="16">
        <v>5</v>
      </c>
      <c r="R29" s="16">
        <v>0</v>
      </c>
      <c r="S29" s="16">
        <v>9</v>
      </c>
      <c r="T29" s="16">
        <v>35</v>
      </c>
      <c r="U29" s="16">
        <v>5</v>
      </c>
      <c r="V29" s="16">
        <f>IF(OR(G29="",H29="",I29="",J29=""),"",(G29+H29*2+I29*3+J29*4))</f>
        <v>192</v>
      </c>
      <c r="W29" s="17">
        <f>IF(OR(D29="",D29=0,F29=""),"",(F29/D29))</f>
        <v>0.27650727650727652</v>
      </c>
      <c r="X29" s="17">
        <f>IF(OR(D29="",F29="",M29="",P29="",Q29="",(D29+M29+P29+Q29)=0),"",((F29+M29+P29)/(D29+M29+P29+Q29)))</f>
        <v>0.34141791044776121</v>
      </c>
      <c r="Y29" s="17">
        <f>IF(OR(D29="",D29=0,V29=""),"",(V29/D29))</f>
        <v>0.39916839916839919</v>
      </c>
      <c r="Z29" s="17">
        <f>IF(OR(X29="",Y29=""),"",SUM(X29:Y29))</f>
        <v>0.74058630961616045</v>
      </c>
      <c r="AA29" s="16">
        <f>VLOOKUP(B29,ParkFactors!$A$2:$B$31,2,FALSE)</f>
        <v>110</v>
      </c>
      <c r="AB29" s="18">
        <f>IF(OR(D29="",D29=0,J29=""),"",(J29/D29))</f>
        <v>2.0790020790020791E-2</v>
      </c>
      <c r="AC29" s="18">
        <f>IF(OR(E29="",M29="",N29="",P29="",(E29-N29-P29)=0),"",((M29-N29)/(E29-N29-P29)))</f>
        <v>7.9395085066162566E-2</v>
      </c>
      <c r="AD29" s="19">
        <f>IF(OR(AB29="",League!Z$2="",League!Z$2=0,AA29="",AA29=0),"",(100*AB29/League!Z$2/AA29))</f>
        <v>0.71063856534912162</v>
      </c>
      <c r="AE29" s="19">
        <f>IF(OR(AC29="",League!AA$2="",League!AA$2=0),"",(AC29/League!AA$2))</f>
        <v>1.0615454843953966</v>
      </c>
      <c r="AF29" s="19">
        <f>IF(AD29="","",(1/EXP(0.163)*EXP(0.163*AD29)))</f>
        <v>0.95392911440986861</v>
      </c>
      <c r="AG29" s="20">
        <f>IF(OR(AE29="",AF29="",AF29=0),"",(100*AE29/AF29))</f>
        <v>111.28138017384059</v>
      </c>
    </row>
    <row r="30" spans="1:33" x14ac:dyDescent="0.4">
      <c r="A30" s="15" t="s">
        <v>73</v>
      </c>
      <c r="B30" s="32" t="s">
        <v>26</v>
      </c>
      <c r="C30" s="29">
        <v>128</v>
      </c>
      <c r="D30" s="16">
        <v>502</v>
      </c>
      <c r="E30" s="16">
        <v>560</v>
      </c>
      <c r="F30" s="16">
        <v>135</v>
      </c>
      <c r="G30" s="16">
        <v>105</v>
      </c>
      <c r="H30" s="16">
        <v>27</v>
      </c>
      <c r="I30" s="16">
        <v>1</v>
      </c>
      <c r="J30" s="16">
        <v>2</v>
      </c>
      <c r="K30" s="16">
        <v>63</v>
      </c>
      <c r="L30" s="16">
        <v>32</v>
      </c>
      <c r="M30" s="16">
        <v>40</v>
      </c>
      <c r="N30" s="16">
        <v>0</v>
      </c>
      <c r="O30" s="16">
        <v>72</v>
      </c>
      <c r="P30" s="16">
        <v>3</v>
      </c>
      <c r="Q30" s="16">
        <v>5</v>
      </c>
      <c r="R30" s="16">
        <v>9</v>
      </c>
      <c r="S30" s="16">
        <v>18</v>
      </c>
      <c r="T30" s="16">
        <v>23</v>
      </c>
      <c r="U30" s="16">
        <v>13</v>
      </c>
      <c r="V30" s="16">
        <f>IF(OR(G30="",H30="",I30="",J30=""),"",(G30+H30*2+I30*3+J30*4))</f>
        <v>170</v>
      </c>
      <c r="W30" s="17">
        <f>IF(OR(D30="",D30=0,F30=""),"",(F30/D30))</f>
        <v>0.2689243027888446</v>
      </c>
      <c r="X30" s="17">
        <f>IF(OR(D30="",F30="",M30="",P30="",Q30="",(D30+M30+P30+Q30)=0),"",((F30+M30+P30)/(D30+M30+P30+Q30)))</f>
        <v>0.32363636363636361</v>
      </c>
      <c r="Y30" s="17">
        <f>IF(OR(D30="",D30=0,V30=""),"",(V30/D30))</f>
        <v>0.3386454183266932</v>
      </c>
      <c r="Z30" s="17">
        <f>IF(OR(X30="",Y30=""),"",SUM(X30:Y30))</f>
        <v>0.66228178196305687</v>
      </c>
      <c r="AA30" s="16">
        <f>VLOOKUP(B30,ParkFactors!$A$2:$B$31,2,FALSE)</f>
        <v>107</v>
      </c>
      <c r="AB30" s="18">
        <f>IF(OR(D30="",D30=0,J30=""),"",(J30/D30))</f>
        <v>3.9840637450199202E-3</v>
      </c>
      <c r="AC30" s="18">
        <f>IF(OR(E30="",M30="",N30="",P30="",(E30-N30-P30)=0),"",((M30-N30)/(E30-N30-P30)))</f>
        <v>7.1813285457809697E-2</v>
      </c>
      <c r="AD30" s="19">
        <f>IF(OR(AB30="",League!Z$2="",League!Z$2=0,AA30="",AA30=0),"",(100*AB30/League!Z$2/AA30))</f>
        <v>0.14000032204870991</v>
      </c>
      <c r="AE30" s="19">
        <f>IF(OR(AC30="",League!AA$2="",League!AA$2=0),"",(AC30/League!AA$2))</f>
        <v>0.96017365349263051</v>
      </c>
      <c r="AF30" s="19">
        <f>IF(AD30="","",(1/EXP(0.163)*EXP(0.163*AD30)))</f>
        <v>0.86920181062701873</v>
      </c>
      <c r="AG30" s="20">
        <f>IF(OR(AE30="",AF30="",AF30=0),"",(100*AE30/AF30))</f>
        <v>110.46613591382041</v>
      </c>
    </row>
    <row r="31" spans="1:33" x14ac:dyDescent="0.4">
      <c r="A31" s="15" t="s">
        <v>75</v>
      </c>
      <c r="B31" s="32" t="s">
        <v>30</v>
      </c>
      <c r="C31" s="29">
        <v>96</v>
      </c>
      <c r="D31" s="16">
        <v>359</v>
      </c>
      <c r="E31" s="16">
        <v>408</v>
      </c>
      <c r="F31" s="16">
        <v>96</v>
      </c>
      <c r="G31" s="16">
        <v>45</v>
      </c>
      <c r="H31" s="16">
        <v>22</v>
      </c>
      <c r="I31" s="16">
        <v>2</v>
      </c>
      <c r="J31" s="16">
        <v>27</v>
      </c>
      <c r="K31" s="16">
        <v>60</v>
      </c>
      <c r="L31" s="16">
        <v>73</v>
      </c>
      <c r="M31" s="16">
        <v>47</v>
      </c>
      <c r="N31" s="16">
        <v>4</v>
      </c>
      <c r="O31" s="16">
        <v>63</v>
      </c>
      <c r="P31" s="16">
        <v>2</v>
      </c>
      <c r="Q31" s="16">
        <v>0</v>
      </c>
      <c r="R31" s="16">
        <v>0</v>
      </c>
      <c r="S31" s="16">
        <v>12</v>
      </c>
      <c r="T31" s="16">
        <v>2</v>
      </c>
      <c r="U31" s="16">
        <v>0</v>
      </c>
      <c r="V31" s="16">
        <f>IF(OR(G31="",H31="",I31="",J31=""),"",(G31+H31*2+I31*3+J31*4))</f>
        <v>203</v>
      </c>
      <c r="W31" s="17">
        <f>IF(OR(D31="",D31=0,F31=""),"",(F31/D31))</f>
        <v>0.26740947075208915</v>
      </c>
      <c r="X31" s="17">
        <f>IF(OR(D31="",F31="",M31="",P31="",Q31="",(D31+M31+P31+Q31)=0),"",((F31+M31+P31)/(D31+M31+P31+Q31)))</f>
        <v>0.35539215686274511</v>
      </c>
      <c r="Y31" s="17">
        <f>IF(OR(D31="",D31=0,V31=""),"",(V31/D31))</f>
        <v>0.56545961002785516</v>
      </c>
      <c r="Z31" s="17">
        <f>IF(OR(X31="",Y31=""),"",SUM(X31:Y31))</f>
        <v>0.92085176689060022</v>
      </c>
      <c r="AA31" s="16">
        <f>VLOOKUP(B31,ParkFactors!$A$2:$B$31,2,FALSE)</f>
        <v>107</v>
      </c>
      <c r="AB31" s="18">
        <f>IF(OR(D31="",D31=0,J31=""),"",(J31/D31))</f>
        <v>7.5208913649025072E-2</v>
      </c>
      <c r="AC31" s="18">
        <f>IF(OR(E31="",M31="",N31="",P31="",(E31-N31-P31)=0),"",((M31-N31)/(E31-N31-P31)))</f>
        <v>0.10696517412935323</v>
      </c>
      <c r="AD31" s="19">
        <f>IF(OR(AB31="",League!Z$2="",League!Z$2=0,AA31="",AA31=0),"",(100*AB31/League!Z$2/AA31))</f>
        <v>2.6428473050810783</v>
      </c>
      <c r="AE31" s="19">
        <f>IF(OR(AC31="",League!AA$2="",League!AA$2=0),"",(AC31/League!AA$2))</f>
        <v>1.4301691029105716</v>
      </c>
      <c r="AF31" s="19">
        <f>IF(AD31="","",(1/EXP(0.163)*EXP(0.163*AD31)))</f>
        <v>1.3070649282572504</v>
      </c>
      <c r="AG31" s="20">
        <f>IF(OR(AE31="",AF31="",AF31=0),"",(100*AE31/AF31))</f>
        <v>109.41836721282544</v>
      </c>
    </row>
    <row r="32" spans="1:33" x14ac:dyDescent="0.4">
      <c r="A32" s="15" t="s">
        <v>94</v>
      </c>
      <c r="B32" s="32" t="s">
        <v>39</v>
      </c>
      <c r="C32" s="29">
        <v>109</v>
      </c>
      <c r="D32" s="16">
        <v>428</v>
      </c>
      <c r="E32" s="16">
        <v>474</v>
      </c>
      <c r="F32" s="16">
        <v>108</v>
      </c>
      <c r="G32" s="16">
        <v>59</v>
      </c>
      <c r="H32" s="16">
        <v>37</v>
      </c>
      <c r="I32" s="16">
        <v>2</v>
      </c>
      <c r="J32" s="16">
        <v>10</v>
      </c>
      <c r="K32" s="16">
        <v>57</v>
      </c>
      <c r="L32" s="16">
        <v>65</v>
      </c>
      <c r="M32" s="16">
        <v>39</v>
      </c>
      <c r="N32" s="16">
        <v>1</v>
      </c>
      <c r="O32" s="16">
        <v>91</v>
      </c>
      <c r="P32" s="16">
        <v>4</v>
      </c>
      <c r="Q32" s="16">
        <v>3</v>
      </c>
      <c r="R32" s="16">
        <v>0</v>
      </c>
      <c r="S32" s="16">
        <v>8</v>
      </c>
      <c r="T32" s="16">
        <v>1</v>
      </c>
      <c r="U32" s="16">
        <v>1</v>
      </c>
      <c r="V32" s="16">
        <f>IF(OR(G32="",H32="",I32="",J32=""),"",(G32+H32*2+I32*3+J32*4))</f>
        <v>179</v>
      </c>
      <c r="W32" s="17">
        <f>IF(OR(D32="",D32=0,F32=""),"",(F32/D32))</f>
        <v>0.25233644859813081</v>
      </c>
      <c r="X32" s="17">
        <f>IF(OR(D32="",F32="",M32="",P32="",Q32="",(D32+M32+P32+Q32)=0),"",((F32+M32+P32)/(D32+M32+P32+Q32)))</f>
        <v>0.31856540084388185</v>
      </c>
      <c r="Y32" s="17">
        <f>IF(OR(D32="",D32=0,V32=""),"",(V32/D32))</f>
        <v>0.41822429906542058</v>
      </c>
      <c r="Z32" s="17">
        <f>IF(OR(X32="",Y32=""),"",SUM(X32:Y32))</f>
        <v>0.73678969990930243</v>
      </c>
      <c r="AA32" s="16">
        <f>VLOOKUP(B32,ParkFactors!$A$2:$B$31,2,FALSE)</f>
        <v>93</v>
      </c>
      <c r="AB32" s="18">
        <f>IF(OR(D32="",D32=0,J32=""),"",(J32/D32))</f>
        <v>2.336448598130841E-2</v>
      </c>
      <c r="AC32" s="18">
        <f>IF(OR(E32="",M32="",N32="",P32="",(E32-N32-P32)=0),"",((M32-N32)/(E32-N32-P32)))</f>
        <v>8.1023454157782518E-2</v>
      </c>
      <c r="AD32" s="19">
        <f>IF(OR(AB32="",League!Z$2="",League!Z$2=0,AA32="",AA32=0),"",(100*AB32/League!Z$2/AA32))</f>
        <v>0.94462582887704805</v>
      </c>
      <c r="AE32" s="19">
        <f>IF(OR(AC32="",League!AA$2="",League!AA$2=0),"",(AC32/League!AA$2))</f>
        <v>1.0833174600119944</v>
      </c>
      <c r="AF32" s="19">
        <f>IF(AD32="","",(1/EXP(0.163)*EXP(0.163*AD32)))</f>
        <v>0.99101462207414825</v>
      </c>
      <c r="AG32" s="20">
        <f>IF(OR(AE32="",AF32="",AF32=0),"",(100*AE32/AF32))</f>
        <v>109.31397336445556</v>
      </c>
    </row>
    <row r="33" spans="1:33" x14ac:dyDescent="0.4">
      <c r="A33" s="15" t="s">
        <v>96</v>
      </c>
      <c r="B33" s="32" t="s">
        <v>35</v>
      </c>
      <c r="C33" s="29">
        <v>117</v>
      </c>
      <c r="D33" s="16">
        <v>380</v>
      </c>
      <c r="E33" s="16">
        <v>424</v>
      </c>
      <c r="F33" s="16">
        <v>95</v>
      </c>
      <c r="G33" s="16">
        <v>67</v>
      </c>
      <c r="H33" s="16">
        <v>18</v>
      </c>
      <c r="I33" s="16">
        <v>5</v>
      </c>
      <c r="J33" s="16">
        <v>5</v>
      </c>
      <c r="K33" s="16">
        <v>45</v>
      </c>
      <c r="L33" s="16">
        <v>31</v>
      </c>
      <c r="M33" s="16">
        <v>33</v>
      </c>
      <c r="N33" s="16">
        <v>2</v>
      </c>
      <c r="O33" s="16">
        <v>93</v>
      </c>
      <c r="P33" s="16">
        <v>6</v>
      </c>
      <c r="Q33" s="16">
        <v>3</v>
      </c>
      <c r="R33" s="16">
        <v>2</v>
      </c>
      <c r="S33" s="16">
        <v>6</v>
      </c>
      <c r="T33" s="16">
        <v>15</v>
      </c>
      <c r="U33" s="16">
        <v>7</v>
      </c>
      <c r="V33" s="16">
        <f>IF(OR(G33="",H33="",I33="",J33=""),"",(G33+H33*2+I33*3+J33*4))</f>
        <v>138</v>
      </c>
      <c r="W33" s="17">
        <f>IF(OR(D33="",D33=0,F33=""),"",(F33/D33))</f>
        <v>0.25</v>
      </c>
      <c r="X33" s="17">
        <f>IF(OR(D33="",F33="",M33="",P33="",Q33="",(D33+M33+P33+Q33)=0),"",((F33+M33+P33)/(D33+M33+P33+Q33)))</f>
        <v>0.31753554502369669</v>
      </c>
      <c r="Y33" s="17">
        <f>IF(OR(D33="",D33=0,V33=""),"",(V33/D33))</f>
        <v>0.36315789473684212</v>
      </c>
      <c r="Z33" s="17">
        <f>IF(OR(X33="",Y33=""),"",SUM(X33:Y33))</f>
        <v>0.68069343976053887</v>
      </c>
      <c r="AA33" s="16">
        <f>VLOOKUP(B33,ParkFactors!$A$2:$B$31,2,FALSE)</f>
        <v>112</v>
      </c>
      <c r="AB33" s="18">
        <f>IF(OR(D33="",D33=0,J33=""),"",(J33/D33))</f>
        <v>1.3157894736842105E-2</v>
      </c>
      <c r="AC33" s="18">
        <f>IF(OR(E33="",M33="",N33="",P33="",(E33-N33-P33)=0),"",((M33-N33)/(E33-N33-P33)))</f>
        <v>7.4519230769230768E-2</v>
      </c>
      <c r="AD33" s="19">
        <f>IF(OR(AB33="",League!Z$2="",League!Z$2=0,AA33="",AA33=0),"",(100*AB33/League!Z$2/AA33))</f>
        <v>0.4417279898099391</v>
      </c>
      <c r="AE33" s="19">
        <f>IF(OR(AC33="",League!AA$2="",League!AA$2=0),"",(AC33/League!AA$2))</f>
        <v>0.99635327372940197</v>
      </c>
      <c r="AF33" s="19">
        <f>IF(AD33="","",(1/EXP(0.163)*EXP(0.163*AD33)))</f>
        <v>0.91301922864549412</v>
      </c>
      <c r="AG33" s="20">
        <f>IF(OR(AE33="",AF33="",AF33=0),"",(100*AE33/AF33))</f>
        <v>109.12730449363457</v>
      </c>
    </row>
    <row r="34" spans="1:33" x14ac:dyDescent="0.4">
      <c r="A34" s="15" t="s">
        <v>59</v>
      </c>
      <c r="B34" s="32" t="s">
        <v>60</v>
      </c>
      <c r="C34" s="29">
        <v>123</v>
      </c>
      <c r="D34" s="16">
        <v>452</v>
      </c>
      <c r="E34" s="16">
        <v>509</v>
      </c>
      <c r="F34" s="16">
        <v>127</v>
      </c>
      <c r="G34" s="16">
        <v>82</v>
      </c>
      <c r="H34" s="16">
        <v>29</v>
      </c>
      <c r="I34" s="16">
        <v>1</v>
      </c>
      <c r="J34" s="16">
        <v>15</v>
      </c>
      <c r="K34" s="16">
        <v>67</v>
      </c>
      <c r="L34" s="16">
        <v>57</v>
      </c>
      <c r="M34" s="16">
        <v>45</v>
      </c>
      <c r="N34" s="16">
        <v>3</v>
      </c>
      <c r="O34" s="16">
        <v>92</v>
      </c>
      <c r="P34" s="16">
        <v>9</v>
      </c>
      <c r="Q34" s="16">
        <v>3</v>
      </c>
      <c r="R34" s="16">
        <v>0</v>
      </c>
      <c r="S34" s="16">
        <v>10</v>
      </c>
      <c r="T34" s="16">
        <v>8</v>
      </c>
      <c r="U34" s="16">
        <v>3</v>
      </c>
      <c r="V34" s="16">
        <f>IF(OR(G34="",H34="",I34="",J34=""),"",(G34+H34*2+I34*3+J34*4))</f>
        <v>203</v>
      </c>
      <c r="W34" s="17">
        <f>IF(OR(D34="",D34=0,F34=""),"",(F34/D34))</f>
        <v>0.28097345132743362</v>
      </c>
      <c r="X34" s="17">
        <f>IF(OR(D34="",F34="",M34="",P34="",Q34="",(D34+M34+P34+Q34)=0),"",((F34+M34+P34)/(D34+M34+P34+Q34)))</f>
        <v>0.35559921414538309</v>
      </c>
      <c r="Y34" s="17">
        <f>IF(OR(D34="",D34=0,V34=""),"",(V34/D34))</f>
        <v>0.44911504424778759</v>
      </c>
      <c r="Z34" s="17">
        <f>IF(OR(X34="",Y34=""),"",SUM(X34:Y34))</f>
        <v>0.80471425839317068</v>
      </c>
      <c r="AA34" s="16">
        <f>VLOOKUP(B34,ParkFactors!$A$2:$B$31,2,FALSE)</f>
        <v>94</v>
      </c>
      <c r="AB34" s="18">
        <f>IF(OR(D34="",D34=0,J34=""),"",(J34/D34))</f>
        <v>3.3185840707964605E-2</v>
      </c>
      <c r="AC34" s="18">
        <f>IF(OR(E34="",M34="",N34="",P34="",(E34-N34-P34)=0),"",((M34-N34)/(E34-N34-P34)))</f>
        <v>8.4507042253521125E-2</v>
      </c>
      <c r="AD34" s="19">
        <f>IF(OR(AB34="",League!Z$2="",League!Z$2=0,AA34="",AA34=0),"",(100*AB34/League!Z$2/AA34))</f>
        <v>1.3274296210443663</v>
      </c>
      <c r="AE34" s="19">
        <f>IF(OR(AC34="",League!AA$2="",League!AA$2=0),"",(AC34/League!AA$2))</f>
        <v>1.1298944894268912</v>
      </c>
      <c r="AF34" s="19">
        <f>IF(AD34="","",(1/EXP(0.163)*EXP(0.163*AD34)))</f>
        <v>1.0548209408708846</v>
      </c>
      <c r="AG34" s="20">
        <f>IF(OR(AE34="",AF34="",AF34=0),"",(100*AE34/AF34))</f>
        <v>107.11718412548997</v>
      </c>
    </row>
    <row r="35" spans="1:33" x14ac:dyDescent="0.4">
      <c r="A35" s="15" t="s">
        <v>41</v>
      </c>
      <c r="B35" s="32" t="s">
        <v>42</v>
      </c>
      <c r="C35" s="29">
        <v>95</v>
      </c>
      <c r="D35" s="16">
        <v>400</v>
      </c>
      <c r="E35" s="16">
        <v>440</v>
      </c>
      <c r="F35" s="16">
        <v>116</v>
      </c>
      <c r="G35" s="16">
        <v>86</v>
      </c>
      <c r="H35" s="16">
        <v>22</v>
      </c>
      <c r="I35" s="16">
        <v>5</v>
      </c>
      <c r="J35" s="16">
        <v>3</v>
      </c>
      <c r="K35" s="16">
        <v>59</v>
      </c>
      <c r="L35" s="16">
        <v>27</v>
      </c>
      <c r="M35" s="16">
        <v>31</v>
      </c>
      <c r="N35" s="16">
        <v>0</v>
      </c>
      <c r="O35" s="16">
        <v>83</v>
      </c>
      <c r="P35" s="16">
        <v>2</v>
      </c>
      <c r="Q35" s="16">
        <v>3</v>
      </c>
      <c r="R35" s="16">
        <v>4</v>
      </c>
      <c r="S35" s="16">
        <v>6</v>
      </c>
      <c r="T35" s="16">
        <v>8</v>
      </c>
      <c r="U35" s="16">
        <v>2</v>
      </c>
      <c r="V35" s="16">
        <f>IF(OR(G35="",H35="",I35="",J35=""),"",(G35+H35*2+I35*3+J35*4))</f>
        <v>157</v>
      </c>
      <c r="W35" s="17">
        <f>IF(OR(D35="",D35=0,F35=""),"",(F35/D35))</f>
        <v>0.28999999999999998</v>
      </c>
      <c r="X35" s="17">
        <f>IF(OR(D35="",F35="",M35="",P35="",Q35="",(D35+M35+P35+Q35)=0),"",((F35+M35+P35)/(D35+M35+P35+Q35)))</f>
        <v>0.34174311926605505</v>
      </c>
      <c r="Y35" s="17">
        <f>IF(OR(D35="",D35=0,V35=""),"",(V35/D35))</f>
        <v>0.39250000000000002</v>
      </c>
      <c r="Z35" s="17">
        <f>IF(OR(X35="",Y35=""),"",SUM(X35:Y35))</f>
        <v>0.73424311926605501</v>
      </c>
      <c r="AA35" s="16">
        <f>VLOOKUP(B35,ParkFactors!$A$2:$B$31,2,FALSE)</f>
        <v>97</v>
      </c>
      <c r="AB35" s="18">
        <f>IF(OR(D35="",D35=0,J35=""),"",(J35/D35))</f>
        <v>7.4999999999999997E-3</v>
      </c>
      <c r="AC35" s="18">
        <f>IF(OR(E35="",M35="",N35="",P35="",(E35-N35-P35)=0),"",((M35-N35)/(E35-N35-P35)))</f>
        <v>7.0776255707762553E-2</v>
      </c>
      <c r="AD35" s="19">
        <f>IF(OR(AB35="",League!Z$2="",League!Z$2=0,AA35="",AA35=0),"",(100*AB35/League!Z$2/AA35))</f>
        <v>0.29072077185017031</v>
      </c>
      <c r="AE35" s="19">
        <f>IF(OR(AC35="",League!AA$2="",League!AA$2=0),"",(AC35/League!AA$2))</f>
        <v>0.94630813212655529</v>
      </c>
      <c r="AF35" s="19">
        <f>IF(AD35="","",(1/EXP(0.163)*EXP(0.163*AD35)))</f>
        <v>0.89082033667101168</v>
      </c>
      <c r="AG35" s="20">
        <f>IF(OR(AE35="",AF35="",AF35=0),"",(100*AE35/AF35))</f>
        <v>106.22884246927961</v>
      </c>
    </row>
    <row r="36" spans="1:33" x14ac:dyDescent="0.4">
      <c r="A36" s="15" t="s">
        <v>112</v>
      </c>
      <c r="B36" s="32" t="s">
        <v>42</v>
      </c>
      <c r="C36" s="29">
        <v>118</v>
      </c>
      <c r="D36" s="16">
        <v>435</v>
      </c>
      <c r="E36" s="16">
        <v>485</v>
      </c>
      <c r="F36" s="16">
        <v>97</v>
      </c>
      <c r="G36" s="16">
        <v>66</v>
      </c>
      <c r="H36" s="16">
        <v>22</v>
      </c>
      <c r="I36" s="16">
        <v>1</v>
      </c>
      <c r="J36" s="16">
        <v>8</v>
      </c>
      <c r="K36" s="16">
        <v>47</v>
      </c>
      <c r="L36" s="16">
        <v>30</v>
      </c>
      <c r="M36" s="16">
        <v>37</v>
      </c>
      <c r="N36" s="16">
        <v>1</v>
      </c>
      <c r="O36" s="16">
        <v>118</v>
      </c>
      <c r="P36" s="16">
        <v>8</v>
      </c>
      <c r="Q36" s="16">
        <v>4</v>
      </c>
      <c r="R36" s="16">
        <v>1</v>
      </c>
      <c r="S36" s="16">
        <v>10</v>
      </c>
      <c r="T36" s="16">
        <v>2</v>
      </c>
      <c r="U36" s="16">
        <v>2</v>
      </c>
      <c r="V36" s="16">
        <f>IF(OR(G36="",H36="",I36="",J36=""),"",(G36+H36*2+I36*3+J36*4))</f>
        <v>145</v>
      </c>
      <c r="W36" s="17">
        <f>IF(OR(D36="",D36=0,F36=""),"",(F36/D36))</f>
        <v>0.22298850574712645</v>
      </c>
      <c r="X36" s="17">
        <f>IF(OR(D36="",F36="",M36="",P36="",Q36="",(D36+M36+P36+Q36)=0),"",((F36+M36+P36)/(D36+M36+P36+Q36)))</f>
        <v>0.29338842975206614</v>
      </c>
      <c r="Y36" s="17">
        <f>IF(OR(D36="",D36=0,V36=""),"",(V36/D36))</f>
        <v>0.33333333333333331</v>
      </c>
      <c r="Z36" s="17">
        <f>IF(OR(X36="",Y36=""),"",SUM(X36:Y36))</f>
        <v>0.6267217630853994</v>
      </c>
      <c r="AA36" s="16">
        <f>VLOOKUP(B36,ParkFactors!$A$2:$B$31,2,FALSE)</f>
        <v>97</v>
      </c>
      <c r="AB36" s="18">
        <f>IF(OR(D36="",D36=0,J36=""),"",(J36/D36))</f>
        <v>1.8390804597701149E-2</v>
      </c>
      <c r="AC36" s="18">
        <f>IF(OR(E36="",M36="",N36="",P36="",(E36-N36-P36)=0),"",((M36-N36)/(E36-N36-P36)))</f>
        <v>7.5630252100840331E-2</v>
      </c>
      <c r="AD36" s="19">
        <f>IF(OR(AB36="",League!Z$2="",League!Z$2=0,AA36="",AA36=0),"",(100*AB36/League!Z$2/AA36))</f>
        <v>0.71287852101191174</v>
      </c>
      <c r="AE36" s="19">
        <f>IF(OR(AC36="",League!AA$2="",League!AA$2=0),"",(AC36/League!AA$2))</f>
        <v>1.0112080934786882</v>
      </c>
      <c r="AF36" s="19">
        <f>IF(AD36="","",(1/EXP(0.163)*EXP(0.163*AD36)))</f>
        <v>0.95427746970472338</v>
      </c>
      <c r="AG36" s="20">
        <f>IF(OR(AE36="",AF36="",AF36=0),"",(100*AE36/AF36))</f>
        <v>105.96583547042985</v>
      </c>
    </row>
    <row r="37" spans="1:33" x14ac:dyDescent="0.4">
      <c r="A37" s="15" t="s">
        <v>33</v>
      </c>
      <c r="B37" s="32" t="s">
        <v>24</v>
      </c>
      <c r="C37" s="29">
        <v>127</v>
      </c>
      <c r="D37" s="16">
        <v>483</v>
      </c>
      <c r="E37" s="16">
        <v>550</v>
      </c>
      <c r="F37" s="16">
        <v>149</v>
      </c>
      <c r="G37" s="16">
        <v>91</v>
      </c>
      <c r="H37" s="16">
        <v>40</v>
      </c>
      <c r="I37" s="16">
        <v>1</v>
      </c>
      <c r="J37" s="16">
        <v>17</v>
      </c>
      <c r="K37" s="16">
        <v>81</v>
      </c>
      <c r="L37" s="16">
        <v>89</v>
      </c>
      <c r="M37" s="16">
        <v>55</v>
      </c>
      <c r="N37" s="16">
        <v>10</v>
      </c>
      <c r="O37" s="16">
        <v>86</v>
      </c>
      <c r="P37" s="16">
        <v>2</v>
      </c>
      <c r="Q37" s="16">
        <v>10</v>
      </c>
      <c r="R37" s="16">
        <v>0</v>
      </c>
      <c r="S37" s="16">
        <v>18</v>
      </c>
      <c r="T37" s="16">
        <v>1</v>
      </c>
      <c r="U37" s="16">
        <v>1</v>
      </c>
      <c r="V37" s="16">
        <f>IF(OR(G37="",H37="",I37="",J37=""),"",(G37+H37*2+I37*3+J37*4))</f>
        <v>242</v>
      </c>
      <c r="W37" s="17">
        <f>IF(OR(D37="",D37=0,F37=""),"",(F37/D37))</f>
        <v>0.30848861283643891</v>
      </c>
      <c r="X37" s="17">
        <f>IF(OR(D37="",F37="",M37="",P37="",Q37="",(D37+M37+P37+Q37)=0),"",((F37+M37+P37)/(D37+M37+P37+Q37)))</f>
        <v>0.37454545454545457</v>
      </c>
      <c r="Y37" s="17">
        <f>IF(OR(D37="",D37=0,V37=""),"",(V37/D37))</f>
        <v>0.50103519668737062</v>
      </c>
      <c r="Z37" s="17">
        <f>IF(OR(X37="",Y37=""),"",SUM(X37:Y37))</f>
        <v>0.87558065123282525</v>
      </c>
      <c r="AA37" s="16">
        <f>VLOOKUP(B37,ParkFactors!$A$2:$B$31,2,FALSE)</f>
        <v>99</v>
      </c>
      <c r="AB37" s="18">
        <f>IF(OR(D37="",D37=0,J37=""),"",(J37/D37))</f>
        <v>3.5196687370600416E-2</v>
      </c>
      <c r="AC37" s="18">
        <f>IF(OR(E37="",M37="",N37="",P37="",(E37-N37-P37)=0),"",((M37-N37)/(E37-N37-P37)))</f>
        <v>8.3643122676579931E-2</v>
      </c>
      <c r="AD37" s="19">
        <f>IF(OR(AB37="",League!Z$2="",League!Z$2=0,AA37="",AA37=0),"",(100*AB37/League!Z$2/AA37))</f>
        <v>1.3367590404554333</v>
      </c>
      <c r="AE37" s="19">
        <f>IF(OR(AC37="",League!AA$2="",League!AA$2=0),"",(AC37/League!AA$2))</f>
        <v>1.1183435234569137</v>
      </c>
      <c r="AF37" s="19">
        <f>IF(AD37="","",(1/EXP(0.163)*EXP(0.163*AD37)))</f>
        <v>1.0564262224482945</v>
      </c>
      <c r="AG37" s="20">
        <f>IF(OR(AE37="",AF37="",AF37=0),"",(100*AE37/AF37))</f>
        <v>105.86101515590215</v>
      </c>
    </row>
    <row r="38" spans="1:33" x14ac:dyDescent="0.4">
      <c r="A38" s="15" t="s">
        <v>100</v>
      </c>
      <c r="B38" s="32" t="s">
        <v>88</v>
      </c>
      <c r="C38" s="29">
        <v>119</v>
      </c>
      <c r="D38" s="16">
        <v>427</v>
      </c>
      <c r="E38" s="16">
        <v>489</v>
      </c>
      <c r="F38" s="16">
        <v>105</v>
      </c>
      <c r="G38" s="16">
        <v>61</v>
      </c>
      <c r="H38" s="16">
        <v>19</v>
      </c>
      <c r="I38" s="16">
        <v>2</v>
      </c>
      <c r="J38" s="16">
        <v>23</v>
      </c>
      <c r="K38" s="16">
        <v>58</v>
      </c>
      <c r="L38" s="16">
        <v>76</v>
      </c>
      <c r="M38" s="16">
        <v>52</v>
      </c>
      <c r="N38" s="16">
        <v>7</v>
      </c>
      <c r="O38" s="16">
        <v>125</v>
      </c>
      <c r="P38" s="16">
        <v>8</v>
      </c>
      <c r="Q38" s="16">
        <v>2</v>
      </c>
      <c r="R38" s="16">
        <v>0</v>
      </c>
      <c r="S38" s="16">
        <v>4</v>
      </c>
      <c r="T38" s="16">
        <v>1</v>
      </c>
      <c r="U38" s="16">
        <v>0</v>
      </c>
      <c r="V38" s="16">
        <f>IF(OR(G38="",H38="",I38="",J38=""),"",(G38+H38*2+I38*3+J38*4))</f>
        <v>197</v>
      </c>
      <c r="W38" s="17">
        <f>IF(OR(D38="",D38=0,F38=""),"",(F38/D38))</f>
        <v>0.24590163934426229</v>
      </c>
      <c r="X38" s="17">
        <f>IF(OR(D38="",F38="",M38="",P38="",Q38="",(D38+M38+P38+Q38)=0),"",((F38+M38+P38)/(D38+M38+P38+Q38)))</f>
        <v>0.33742331288343558</v>
      </c>
      <c r="Y38" s="17">
        <f>IF(OR(D38="",D38=0,V38=""),"",(V38/D38))</f>
        <v>0.46135831381733022</v>
      </c>
      <c r="Z38" s="17">
        <f>IF(OR(X38="",Y38=""),"",SUM(X38:Y38))</f>
        <v>0.7987816267007658</v>
      </c>
      <c r="AA38" s="16">
        <f>VLOOKUP(B38,ParkFactors!$A$2:$B$31,2,FALSE)</f>
        <v>92</v>
      </c>
      <c r="AB38" s="18">
        <f>IF(OR(D38="",D38=0,J38=""),"",(J38/D38))</f>
        <v>5.3864168618266976E-2</v>
      </c>
      <c r="AC38" s="18">
        <f>IF(OR(E38="",M38="",N38="",P38="",(E38-N38-P38)=0),"",((M38-N38)/(E38-N38-P38)))</f>
        <v>9.49367088607595E-2</v>
      </c>
      <c r="AD38" s="19">
        <f>IF(OR(AB38="",League!Z$2="",League!Z$2=0,AA38="",AA38=0),"",(100*AB38/League!Z$2/AA38))</f>
        <v>2.2013985065937951</v>
      </c>
      <c r="AE38" s="19">
        <f>IF(OR(AC38="",League!AA$2="",League!AA$2=0),"",(AC38/League!AA$2))</f>
        <v>1.2693434928688176</v>
      </c>
      <c r="AF38" s="19">
        <f>IF(AD38="","",(1/EXP(0.163)*EXP(0.163*AD38)))</f>
        <v>1.2163176278815817</v>
      </c>
      <c r="AG38" s="20">
        <f>IF(OR(AE38="",AF38="",AF38=0),"",(100*AE38/AF38))</f>
        <v>104.3595409432312</v>
      </c>
    </row>
    <row r="39" spans="1:33" x14ac:dyDescent="0.4">
      <c r="A39" s="15" t="s">
        <v>62</v>
      </c>
      <c r="B39" s="32" t="s">
        <v>28</v>
      </c>
      <c r="C39" s="29">
        <v>126</v>
      </c>
      <c r="D39" s="16">
        <v>469</v>
      </c>
      <c r="E39" s="16">
        <v>525</v>
      </c>
      <c r="F39" s="16">
        <v>130</v>
      </c>
      <c r="G39" s="16">
        <v>81</v>
      </c>
      <c r="H39" s="16">
        <v>26</v>
      </c>
      <c r="I39" s="16">
        <v>4</v>
      </c>
      <c r="J39" s="16">
        <v>19</v>
      </c>
      <c r="K39" s="16">
        <v>56</v>
      </c>
      <c r="L39" s="16">
        <v>80</v>
      </c>
      <c r="M39" s="16">
        <v>45</v>
      </c>
      <c r="N39" s="16">
        <v>2</v>
      </c>
      <c r="O39" s="16">
        <v>96</v>
      </c>
      <c r="P39" s="16">
        <v>7</v>
      </c>
      <c r="Q39" s="16">
        <v>3</v>
      </c>
      <c r="R39" s="16">
        <v>1</v>
      </c>
      <c r="S39" s="16">
        <v>8</v>
      </c>
      <c r="T39" s="16">
        <v>5</v>
      </c>
      <c r="U39" s="16">
        <v>5</v>
      </c>
      <c r="V39" s="16">
        <f>IF(OR(G39="",H39="",I39="",J39=""),"",(G39+H39*2+I39*3+J39*4))</f>
        <v>221</v>
      </c>
      <c r="W39" s="17">
        <f>IF(OR(D39="",D39=0,F39=""),"",(F39/D39))</f>
        <v>0.27718550106609807</v>
      </c>
      <c r="X39" s="17">
        <f>IF(OR(D39="",F39="",M39="",P39="",Q39="",(D39+M39+P39+Q39)=0),"",((F39+M39+P39)/(D39+M39+P39+Q39)))</f>
        <v>0.34732824427480918</v>
      </c>
      <c r="Y39" s="17">
        <f>IF(OR(D39="",D39=0,V39=""),"",(V39/D39))</f>
        <v>0.47121535181236673</v>
      </c>
      <c r="Z39" s="17">
        <f>IF(OR(X39="",Y39=""),"",SUM(X39:Y39))</f>
        <v>0.81854359608717586</v>
      </c>
      <c r="AA39" s="16">
        <f>VLOOKUP(B39,ParkFactors!$A$2:$B$31,2,FALSE)</f>
        <v>97</v>
      </c>
      <c r="AB39" s="18">
        <f>IF(OR(D39="",D39=0,J39=""),"",(J39/D39))</f>
        <v>4.0511727078891259E-2</v>
      </c>
      <c r="AC39" s="18">
        <f>IF(OR(E39="",M39="",N39="",P39="",(E39-N39-P39)=0),"",((M39-N39)/(E39-N39-P39)))</f>
        <v>8.3333333333333329E-2</v>
      </c>
      <c r="AD39" s="19">
        <f>IF(OR(AB39="",League!Z$2="",League!Z$2=0,AA39="",AA39=0),"",(100*AB39/League!Z$2/AA39))</f>
        <v>1.5703467420478283</v>
      </c>
      <c r="AE39" s="19">
        <f>IF(OR(AC39="",League!AA$2="",League!AA$2=0),"",(AC39/League!AA$2))</f>
        <v>1.114201510407073</v>
      </c>
      <c r="AF39" s="19">
        <f>IF(AD39="","",(1/EXP(0.163)*EXP(0.163*AD39)))</f>
        <v>1.0974249917161261</v>
      </c>
      <c r="AG39" s="20">
        <f>IF(OR(AE39="",AF39="",AF39=0),"",(100*AE39/AF39))</f>
        <v>101.5287166610551</v>
      </c>
    </row>
    <row r="40" spans="1:33" x14ac:dyDescent="0.4">
      <c r="A40" s="15" t="s">
        <v>74</v>
      </c>
      <c r="B40" s="32" t="s">
        <v>26</v>
      </c>
      <c r="C40" s="29">
        <v>124</v>
      </c>
      <c r="D40" s="16">
        <v>414</v>
      </c>
      <c r="E40" s="16">
        <v>457</v>
      </c>
      <c r="F40" s="16">
        <v>111</v>
      </c>
      <c r="G40" s="16">
        <v>89</v>
      </c>
      <c r="H40" s="16">
        <v>11</v>
      </c>
      <c r="I40" s="16">
        <v>6</v>
      </c>
      <c r="J40" s="16">
        <v>5</v>
      </c>
      <c r="K40" s="16">
        <v>49</v>
      </c>
      <c r="L40" s="16">
        <v>32</v>
      </c>
      <c r="M40" s="16">
        <v>33</v>
      </c>
      <c r="N40" s="16">
        <v>2</v>
      </c>
      <c r="O40" s="16">
        <v>95</v>
      </c>
      <c r="P40" s="16">
        <v>1</v>
      </c>
      <c r="Q40" s="16">
        <v>2</v>
      </c>
      <c r="R40" s="16">
        <v>7</v>
      </c>
      <c r="S40" s="16">
        <v>3</v>
      </c>
      <c r="T40" s="16">
        <v>22</v>
      </c>
      <c r="U40" s="16">
        <v>10</v>
      </c>
      <c r="V40" s="16">
        <f>IF(OR(G40="",H40="",I40="",J40=""),"",(G40+H40*2+I40*3+J40*4))</f>
        <v>149</v>
      </c>
      <c r="W40" s="17">
        <f>IF(OR(D40="",D40=0,F40=""),"",(F40/D40))</f>
        <v>0.26811594202898553</v>
      </c>
      <c r="X40" s="17">
        <f>IF(OR(D40="",F40="",M40="",P40="",Q40="",(D40+M40+P40+Q40)=0),"",((F40+M40+P40)/(D40+M40+P40+Q40)))</f>
        <v>0.32222222222222224</v>
      </c>
      <c r="Y40" s="17">
        <f>IF(OR(D40="",D40=0,V40=""),"",(V40/D40))</f>
        <v>0.35990338164251207</v>
      </c>
      <c r="Z40" s="17">
        <f>IF(OR(X40="",Y40=""),"",SUM(X40:Y40))</f>
        <v>0.68212560386473431</v>
      </c>
      <c r="AA40" s="16">
        <f>VLOOKUP(B40,ParkFactors!$A$2:$B$31,2,FALSE)</f>
        <v>107</v>
      </c>
      <c r="AB40" s="18">
        <f>IF(OR(D40="",D40=0,J40=""),"",(J40/D40))</f>
        <v>1.2077294685990338E-2</v>
      </c>
      <c r="AC40" s="18">
        <f>IF(OR(E40="",M40="",N40="",P40="",(E40-N40-P40)=0),"",((M40-N40)/(E40-N40-P40)))</f>
        <v>6.8281938325991193E-2</v>
      </c>
      <c r="AD40" s="19">
        <f>IF(OR(AB40="",League!Z$2="",League!Z$2=0,AA40="",AA40=0),"",(100*AB40/League!Z$2/AA40))</f>
        <v>0.4243971115244709</v>
      </c>
      <c r="AE40" s="19">
        <f>IF(OR(AC40="",League!AA$2="",League!AA$2=0),"",(AC40/League!AA$2))</f>
        <v>0.91295806579610406</v>
      </c>
      <c r="AF40" s="19">
        <f>IF(AD40="","",(1/EXP(0.163)*EXP(0.163*AD40)))</f>
        <v>0.91044364998189053</v>
      </c>
      <c r="AG40" s="20">
        <f>IF(OR(AE40="",AF40="",AF40=0),"",(100*AE40/AF40))</f>
        <v>100.2761747873428</v>
      </c>
    </row>
    <row r="41" spans="1:33" x14ac:dyDescent="0.4">
      <c r="A41" s="15" t="s">
        <v>37</v>
      </c>
      <c r="B41" s="32" t="s">
        <v>35</v>
      </c>
      <c r="C41" s="29">
        <v>104</v>
      </c>
      <c r="D41" s="16">
        <v>379</v>
      </c>
      <c r="E41" s="16">
        <v>415</v>
      </c>
      <c r="F41" s="16">
        <v>115</v>
      </c>
      <c r="G41" s="16">
        <v>75</v>
      </c>
      <c r="H41" s="16">
        <v>30</v>
      </c>
      <c r="I41" s="16">
        <v>4</v>
      </c>
      <c r="J41" s="16">
        <v>6</v>
      </c>
      <c r="K41" s="16">
        <v>48</v>
      </c>
      <c r="L41" s="16">
        <v>48</v>
      </c>
      <c r="M41" s="16">
        <v>30</v>
      </c>
      <c r="N41" s="16">
        <v>2</v>
      </c>
      <c r="O41" s="16">
        <v>59</v>
      </c>
      <c r="P41" s="16">
        <v>3</v>
      </c>
      <c r="Q41" s="16">
        <v>3</v>
      </c>
      <c r="R41" s="16">
        <v>0</v>
      </c>
      <c r="S41" s="16">
        <v>3</v>
      </c>
      <c r="T41" s="16">
        <v>0</v>
      </c>
      <c r="U41" s="16">
        <v>2</v>
      </c>
      <c r="V41" s="16">
        <f>IF(OR(G41="",H41="",I41="",J41=""),"",(G41+H41*2+I41*3+J41*4))</f>
        <v>171</v>
      </c>
      <c r="W41" s="17">
        <f>IF(OR(D41="",D41=0,F41=""),"",(F41/D41))</f>
        <v>0.30343007915567283</v>
      </c>
      <c r="X41" s="17">
        <f>IF(OR(D41="",F41="",M41="",P41="",Q41="",(D41+M41+P41+Q41)=0),"",((F41+M41+P41)/(D41+M41+P41+Q41)))</f>
        <v>0.3566265060240964</v>
      </c>
      <c r="Y41" s="17">
        <f>IF(OR(D41="",D41=0,V41=""),"",(V41/D41))</f>
        <v>0.45118733509234826</v>
      </c>
      <c r="Z41" s="17">
        <f>IF(OR(X41="",Y41=""),"",SUM(X41:Y41))</f>
        <v>0.80781384111644461</v>
      </c>
      <c r="AA41" s="16">
        <f>VLOOKUP(B41,ParkFactors!$A$2:$B$31,2,FALSE)</f>
        <v>112</v>
      </c>
      <c r="AB41" s="18">
        <f>IF(OR(D41="",D41=0,J41=""),"",(J41/D41))</f>
        <v>1.5831134564643801E-2</v>
      </c>
      <c r="AC41" s="18">
        <f>IF(OR(E41="",M41="",N41="",P41="",(E41-N41-P41)=0),"",((M41-N41)/(E41-N41-P41)))</f>
        <v>6.8292682926829273E-2</v>
      </c>
      <c r="AD41" s="19">
        <f>IF(OR(AB41="",League!Z$2="",League!Z$2=0,AA41="",AA41=0),"",(100*AB41/League!Z$2/AA41))</f>
        <v>0.53147219882145724</v>
      </c>
      <c r="AE41" s="19">
        <f>IF(OR(AC41="",League!AA$2="",League!AA$2=0),"",(AC41/League!AA$2))</f>
        <v>0.91310172560189418</v>
      </c>
      <c r="AF41" s="19">
        <f>IF(AD41="","",(1/EXP(0.163)*EXP(0.163*AD41)))</f>
        <v>0.92647331872646055</v>
      </c>
      <c r="AG41" s="20">
        <f>IF(OR(AE41="",AF41="",AF41=0),"",(100*AE41/AF41))</f>
        <v>98.55672118621321</v>
      </c>
    </row>
    <row r="42" spans="1:33" x14ac:dyDescent="0.4">
      <c r="A42" s="15" t="s">
        <v>79</v>
      </c>
      <c r="B42" s="32" t="s">
        <v>42</v>
      </c>
      <c r="C42" s="29">
        <v>123</v>
      </c>
      <c r="D42" s="16">
        <v>445</v>
      </c>
      <c r="E42" s="16">
        <v>522</v>
      </c>
      <c r="F42" s="16">
        <v>118</v>
      </c>
      <c r="G42" s="16">
        <v>63</v>
      </c>
      <c r="H42" s="16">
        <v>25</v>
      </c>
      <c r="I42" s="16">
        <v>0</v>
      </c>
      <c r="J42" s="16">
        <v>30</v>
      </c>
      <c r="K42" s="16">
        <v>51</v>
      </c>
      <c r="L42" s="16">
        <v>93</v>
      </c>
      <c r="M42" s="16">
        <v>68</v>
      </c>
      <c r="N42" s="16">
        <v>21</v>
      </c>
      <c r="O42" s="16">
        <v>79</v>
      </c>
      <c r="P42" s="16">
        <v>3</v>
      </c>
      <c r="Q42" s="16">
        <v>6</v>
      </c>
      <c r="R42" s="16">
        <v>0</v>
      </c>
      <c r="S42" s="16">
        <v>13</v>
      </c>
      <c r="T42" s="16">
        <v>0</v>
      </c>
      <c r="U42" s="16">
        <v>0</v>
      </c>
      <c r="V42" s="16">
        <f>IF(OR(G42="",H42="",I42="",J42=""),"",(G42+H42*2+I42*3+J42*4))</f>
        <v>233</v>
      </c>
      <c r="W42" s="17">
        <f>IF(OR(D42="",D42=0,F42=""),"",(F42/D42))</f>
        <v>0.26516853932584272</v>
      </c>
      <c r="X42" s="17">
        <f>IF(OR(D42="",F42="",M42="",P42="",Q42="",(D42+M42+P42+Q42)=0),"",((F42+M42+P42)/(D42+M42+P42+Q42)))</f>
        <v>0.36206896551724138</v>
      </c>
      <c r="Y42" s="17">
        <f>IF(OR(D42="",D42=0,V42=""),"",(V42/D42))</f>
        <v>0.52359550561797752</v>
      </c>
      <c r="Z42" s="17">
        <f>IF(OR(X42="",Y42=""),"",SUM(X42:Y42))</f>
        <v>0.88566447113521884</v>
      </c>
      <c r="AA42" s="16">
        <f>VLOOKUP(B42,ParkFactors!$A$2:$B$31,2,FALSE)</f>
        <v>97</v>
      </c>
      <c r="AB42" s="18">
        <f>IF(OR(D42="",D42=0,J42=""),"",(J42/D42))</f>
        <v>6.741573033707865E-2</v>
      </c>
      <c r="AC42" s="18">
        <f>IF(OR(E42="",M42="",N42="",P42="",(E42-N42-P42)=0),"",((M42-N42)/(E42-N42-P42)))</f>
        <v>9.4377510040160636E-2</v>
      </c>
      <c r="AD42" s="19">
        <f>IF(OR(AB42="",League!Z$2="",League!Z$2=0,AA42="",AA42=0),"",(100*AB42/League!Z$2/AA42))</f>
        <v>2.613220421125126</v>
      </c>
      <c r="AE42" s="19">
        <f>IF(OR(AC42="",League!AA$2="",League!AA$2=0),"",(AC42/League!AA$2))</f>
        <v>1.2618667708224685</v>
      </c>
      <c r="AF42" s="19">
        <f>IF(AD42="","",(1/EXP(0.163)*EXP(0.163*AD42)))</f>
        <v>1.3007680902480414</v>
      </c>
      <c r="AG42" s="20">
        <f>IF(OR(AE42="",AF42="",AF42=0),"",(100*AE42/AF42))</f>
        <v>97.009357800424297</v>
      </c>
    </row>
    <row r="43" spans="1:33" x14ac:dyDescent="0.4">
      <c r="A43" s="15" t="s">
        <v>31</v>
      </c>
      <c r="B43" s="32" t="s">
        <v>32</v>
      </c>
      <c r="C43" s="29">
        <v>124</v>
      </c>
      <c r="D43" s="16">
        <v>483</v>
      </c>
      <c r="E43" s="16">
        <v>536</v>
      </c>
      <c r="F43" s="16">
        <v>150</v>
      </c>
      <c r="G43" s="16">
        <v>98</v>
      </c>
      <c r="H43" s="16">
        <v>32</v>
      </c>
      <c r="I43" s="16">
        <v>2</v>
      </c>
      <c r="J43" s="16">
        <v>18</v>
      </c>
      <c r="K43" s="16">
        <v>78</v>
      </c>
      <c r="L43" s="16">
        <v>81</v>
      </c>
      <c r="M43" s="16">
        <v>42</v>
      </c>
      <c r="N43" s="16">
        <v>1</v>
      </c>
      <c r="O43" s="16">
        <v>45</v>
      </c>
      <c r="P43" s="16">
        <v>6</v>
      </c>
      <c r="Q43" s="16">
        <v>5</v>
      </c>
      <c r="R43" s="16">
        <v>0</v>
      </c>
      <c r="S43" s="16">
        <v>14</v>
      </c>
      <c r="T43" s="16">
        <v>15</v>
      </c>
      <c r="U43" s="16">
        <v>1</v>
      </c>
      <c r="V43" s="16">
        <f>IF(OR(G43="",H43="",I43="",J43=""),"",(G43+H43*2+I43*3+J43*4))</f>
        <v>240</v>
      </c>
      <c r="W43" s="17">
        <f>IF(OR(D43="",D43=0,F43=""),"",(F43/D43))</f>
        <v>0.3105590062111801</v>
      </c>
      <c r="X43" s="17">
        <f>IF(OR(D43="",F43="",M43="",P43="",Q43="",(D43+M43+P43+Q43)=0),"",((F43+M43+P43)/(D43+M43+P43+Q43)))</f>
        <v>0.36940298507462688</v>
      </c>
      <c r="Y43" s="17">
        <f>IF(OR(D43="",D43=0,V43=""),"",(V43/D43))</f>
        <v>0.49689440993788819</v>
      </c>
      <c r="Z43" s="17">
        <f>IF(OR(X43="",Y43=""),"",SUM(X43:Y43))</f>
        <v>0.86629739501251501</v>
      </c>
      <c r="AA43" s="16">
        <f>VLOOKUP(B43,ParkFactors!$A$2:$B$31,2,FALSE)</f>
        <v>97</v>
      </c>
      <c r="AB43" s="18">
        <f>IF(OR(D43="",D43=0,J43=""),"",(J43/D43))</f>
        <v>3.7267080745341616E-2</v>
      </c>
      <c r="AC43" s="18">
        <f>IF(OR(E43="",M43="",N43="",P43="",(E43-N43-P43)=0),"",((M43-N43)/(E43-N43-P43)))</f>
        <v>7.7504725897920609E-2</v>
      </c>
      <c r="AD43" s="19">
        <f>IF(OR(AB43="",League!Z$2="",League!Z$2=0,AA43="",AA43=0),"",(100*AB43/League!Z$2/AA43))</f>
        <v>1.4445752638517777</v>
      </c>
      <c r="AE43" s="19">
        <f>IF(OR(AC43="",League!AA$2="",League!AA$2=0),"",(AC43/League!AA$2))</f>
        <v>1.0362705919097921</v>
      </c>
      <c r="AF43" s="19">
        <f>IF(AD43="","",(1/EXP(0.163)*EXP(0.163*AD43)))</f>
        <v>1.0751560007284102</v>
      </c>
      <c r="AG43" s="20">
        <f>IF(OR(AE43="",AF43="",AF43=0),"",(100*AE43/AF43))</f>
        <v>96.383277515795513</v>
      </c>
    </row>
    <row r="44" spans="1:33" x14ac:dyDescent="0.4">
      <c r="A44" s="15" t="s">
        <v>43</v>
      </c>
      <c r="B44" s="32" t="s">
        <v>32</v>
      </c>
      <c r="C44" s="29">
        <v>110</v>
      </c>
      <c r="D44" s="16">
        <v>369</v>
      </c>
      <c r="E44" s="16">
        <v>414</v>
      </c>
      <c r="F44" s="16">
        <v>107</v>
      </c>
      <c r="G44" s="16">
        <v>72</v>
      </c>
      <c r="H44" s="16">
        <v>23</v>
      </c>
      <c r="I44" s="16">
        <v>1</v>
      </c>
      <c r="J44" s="16">
        <v>11</v>
      </c>
      <c r="K44" s="16">
        <v>52</v>
      </c>
      <c r="L44" s="16">
        <v>47</v>
      </c>
      <c r="M44" s="16">
        <v>31</v>
      </c>
      <c r="N44" s="16">
        <v>2</v>
      </c>
      <c r="O44" s="16">
        <v>75</v>
      </c>
      <c r="P44" s="16">
        <v>7</v>
      </c>
      <c r="Q44" s="16">
        <v>2</v>
      </c>
      <c r="R44" s="16">
        <v>4</v>
      </c>
      <c r="S44" s="16">
        <v>5</v>
      </c>
      <c r="T44" s="16">
        <v>2</v>
      </c>
      <c r="U44" s="16">
        <v>1</v>
      </c>
      <c r="V44" s="16">
        <f>IF(OR(G44="",H44="",I44="",J44=""),"",(G44+H44*2+I44*3+J44*4))</f>
        <v>165</v>
      </c>
      <c r="W44" s="17">
        <f>IF(OR(D44="",D44=0,F44=""),"",(F44/D44))</f>
        <v>0.28997289972899731</v>
      </c>
      <c r="X44" s="17">
        <f>IF(OR(D44="",F44="",M44="",P44="",Q44="",(D44+M44+P44+Q44)=0),"",((F44+M44+P44)/(D44+M44+P44+Q44)))</f>
        <v>0.3545232273838631</v>
      </c>
      <c r="Y44" s="17">
        <f>IF(OR(D44="",D44=0,V44=""),"",(V44/D44))</f>
        <v>0.44715447154471544</v>
      </c>
      <c r="Z44" s="17">
        <f>IF(OR(X44="",Y44=""),"",SUM(X44:Y44))</f>
        <v>0.80167769892857854</v>
      </c>
      <c r="AA44" s="16">
        <f>VLOOKUP(B44,ParkFactors!$A$2:$B$31,2,FALSE)</f>
        <v>97</v>
      </c>
      <c r="AB44" s="18">
        <f>IF(OR(D44="",D44=0,J44=""),"",(J44/D44))</f>
        <v>2.9810298102981029E-2</v>
      </c>
      <c r="AC44" s="18">
        <f>IF(OR(E44="",M44="",N44="",P44="",(E44-N44-P44)=0),"",((M44-N44)/(E44-N44-P44)))</f>
        <v>7.160493827160494E-2</v>
      </c>
      <c r="AD44" s="19">
        <f>IF(OR(AB44="",League!Z$2="",League!Z$2=0,AA44="",AA44=0),"",(100*AB44/League!Z$2/AA44))</f>
        <v>1.1555297164776415</v>
      </c>
      <c r="AE44" s="19">
        <f>IF(OR(AC44="",League!AA$2="",League!AA$2=0),"",(AC44/League!AA$2))</f>
        <v>0.95738796449792962</v>
      </c>
      <c r="AF44" s="19">
        <f>IF(AD44="","",(1/EXP(0.163)*EXP(0.163*AD44)))</f>
        <v>1.025675421911689</v>
      </c>
      <c r="AG44" s="20">
        <f>IF(OR(AE44="",AF44="",AF44=0),"",(100*AE44/AF44))</f>
        <v>93.342196180690095</v>
      </c>
    </row>
    <row r="45" spans="1:33" x14ac:dyDescent="0.4">
      <c r="A45" s="15" t="s">
        <v>108</v>
      </c>
      <c r="B45" s="32" t="s">
        <v>22</v>
      </c>
      <c r="C45" s="29">
        <v>104</v>
      </c>
      <c r="D45" s="16">
        <v>390</v>
      </c>
      <c r="E45" s="16">
        <v>432</v>
      </c>
      <c r="F45" s="16">
        <v>89</v>
      </c>
      <c r="G45" s="16">
        <v>58</v>
      </c>
      <c r="H45" s="16">
        <v>17</v>
      </c>
      <c r="I45" s="16">
        <v>2</v>
      </c>
      <c r="J45" s="16">
        <v>12</v>
      </c>
      <c r="K45" s="16">
        <v>39</v>
      </c>
      <c r="L45" s="16">
        <v>46</v>
      </c>
      <c r="M45" s="16">
        <v>31</v>
      </c>
      <c r="N45" s="16">
        <v>1</v>
      </c>
      <c r="O45" s="16">
        <v>127</v>
      </c>
      <c r="P45" s="16">
        <v>9</v>
      </c>
      <c r="Q45" s="16">
        <v>2</v>
      </c>
      <c r="R45" s="16">
        <v>0</v>
      </c>
      <c r="S45" s="16">
        <v>10</v>
      </c>
      <c r="T45" s="16">
        <v>1</v>
      </c>
      <c r="U45" s="16">
        <v>0</v>
      </c>
      <c r="V45" s="16">
        <f>IF(OR(G45="",H45="",I45="",J45=""),"",(G45+H45*2+I45*3+J45*4))</f>
        <v>146</v>
      </c>
      <c r="W45" s="17">
        <f>IF(OR(D45="",D45=0,F45=""),"",(F45/D45))</f>
        <v>0.2282051282051282</v>
      </c>
      <c r="X45" s="17">
        <f>IF(OR(D45="",F45="",M45="",P45="",Q45="",(D45+M45+P45+Q45)=0),"",((F45+M45+P45)/(D45+M45+P45+Q45)))</f>
        <v>0.2986111111111111</v>
      </c>
      <c r="Y45" s="17">
        <f>IF(OR(D45="",D45=0,V45=""),"",(V45/D45))</f>
        <v>0.37435897435897436</v>
      </c>
      <c r="Z45" s="17">
        <f>IF(OR(X45="",Y45=""),"",SUM(X45:Y45))</f>
        <v>0.67297008547008552</v>
      </c>
      <c r="AA45" s="16">
        <f>VLOOKUP(B45,ParkFactors!$A$2:$B$31,2,FALSE)</f>
        <v>104</v>
      </c>
      <c r="AB45" s="18">
        <f>IF(OR(D45="",D45=0,J45=""),"",(J45/D45))</f>
        <v>3.0769230769230771E-2</v>
      </c>
      <c r="AC45" s="18">
        <f>IF(OR(E45="",M45="",N45="",P45="",(E45-N45-P45)=0),"",((M45-N45)/(E45-N45-P45)))</f>
        <v>7.1090047393364927E-2</v>
      </c>
      <c r="AD45" s="19">
        <f>IF(OR(AB45="",League!Z$2="",League!Z$2=0,AA45="",AA45=0),"",(100*AB45/League!Z$2/AA45))</f>
        <v>1.1124226772965096</v>
      </c>
      <c r="AE45" s="19">
        <f>IF(OR(AC45="",League!AA$2="",League!AA$2=0),"",(AC45/League!AA$2))</f>
        <v>0.95050365816717142</v>
      </c>
      <c r="AF45" s="19">
        <f>IF(AD45="","",(1/EXP(0.163)*EXP(0.163*AD45)))</f>
        <v>1.0184938276180309</v>
      </c>
      <c r="AG45" s="20">
        <f>IF(OR(AE45="",AF45="",AF45=0),"",(100*AE45/AF45))</f>
        <v>93.324439716059032</v>
      </c>
    </row>
    <row r="46" spans="1:33" x14ac:dyDescent="0.4">
      <c r="A46" s="15" t="s">
        <v>95</v>
      </c>
      <c r="B46" s="32" t="s">
        <v>47</v>
      </c>
      <c r="C46" s="29">
        <v>130</v>
      </c>
      <c r="D46" s="16">
        <v>506</v>
      </c>
      <c r="E46" s="16">
        <v>570</v>
      </c>
      <c r="F46" s="16">
        <v>127</v>
      </c>
      <c r="G46" s="16">
        <v>89</v>
      </c>
      <c r="H46" s="16">
        <v>21</v>
      </c>
      <c r="I46" s="16">
        <v>1</v>
      </c>
      <c r="J46" s="16">
        <v>16</v>
      </c>
      <c r="K46" s="16">
        <v>67</v>
      </c>
      <c r="L46" s="16">
        <v>72</v>
      </c>
      <c r="M46" s="16">
        <v>50</v>
      </c>
      <c r="N46" s="16">
        <v>10</v>
      </c>
      <c r="O46" s="16">
        <v>110</v>
      </c>
      <c r="P46" s="16">
        <v>7</v>
      </c>
      <c r="Q46" s="16">
        <v>6</v>
      </c>
      <c r="R46" s="16">
        <v>1</v>
      </c>
      <c r="S46" s="16">
        <v>14</v>
      </c>
      <c r="T46" s="16">
        <v>5</v>
      </c>
      <c r="U46" s="16">
        <v>0</v>
      </c>
      <c r="V46" s="16">
        <f>IF(OR(G46="",H46="",I46="",J46=""),"",(G46+H46*2+I46*3+J46*4))</f>
        <v>198</v>
      </c>
      <c r="W46" s="17">
        <f>IF(OR(D46="",D46=0,F46=""),"",(F46/D46))</f>
        <v>0.25098814229249011</v>
      </c>
      <c r="X46" s="17">
        <f>IF(OR(D46="",F46="",M46="",P46="",Q46="",(D46+M46+P46+Q46)=0),"",((F46+M46+P46)/(D46+M46+P46+Q46)))</f>
        <v>0.32337434094903339</v>
      </c>
      <c r="Y46" s="17">
        <f>IF(OR(D46="",D46=0,V46=""),"",(V46/D46))</f>
        <v>0.39130434782608697</v>
      </c>
      <c r="Z46" s="17">
        <f>IF(OR(X46="",Y46=""),"",SUM(X46:Y46))</f>
        <v>0.71467868877512042</v>
      </c>
      <c r="AA46" s="16">
        <f>VLOOKUP(B46,ParkFactors!$A$2:$B$31,2,FALSE)</f>
        <v>96</v>
      </c>
      <c r="AB46" s="18">
        <f>IF(OR(D46="",D46=0,J46=""),"",(J46/D46))</f>
        <v>3.1620553359683792E-2</v>
      </c>
      <c r="AC46" s="18">
        <f>IF(OR(E46="",M46="",N46="",P46="",(E46-N46-P46)=0),"",((M46-N46)/(E46-N46-P46)))</f>
        <v>7.2332730560578665E-2</v>
      </c>
      <c r="AD46" s="19">
        <f>IF(OR(AB46="",League!Z$2="",League!Z$2=0,AA46="",AA46=0),"",(100*AB46/League!Z$2/AA46))</f>
        <v>1.2384679345395921</v>
      </c>
      <c r="AE46" s="19">
        <f>IF(OR(AC46="",League!AA$2="",League!AA$2=0),"",(AC46/League!AA$2))</f>
        <v>0.96711885170957534</v>
      </c>
      <c r="AF46" s="19">
        <f>IF(AD46="","",(1/EXP(0.163)*EXP(0.163*AD46)))</f>
        <v>1.0396356064364762</v>
      </c>
      <c r="AG46" s="20">
        <f>IF(OR(AE46="",AF46="",AF46=0),"",(100*AE46/AF46))</f>
        <v>93.024791159715647</v>
      </c>
    </row>
    <row r="47" spans="1:33" x14ac:dyDescent="0.4">
      <c r="A47" s="15" t="s">
        <v>40</v>
      </c>
      <c r="B47" s="32" t="s">
        <v>30</v>
      </c>
      <c r="C47" s="29">
        <v>112</v>
      </c>
      <c r="D47" s="16">
        <v>477</v>
      </c>
      <c r="E47" s="16">
        <v>516</v>
      </c>
      <c r="F47" s="16">
        <v>139</v>
      </c>
      <c r="G47" s="16">
        <v>100</v>
      </c>
      <c r="H47" s="16">
        <v>28</v>
      </c>
      <c r="I47" s="16">
        <v>3</v>
      </c>
      <c r="J47" s="16">
        <v>8</v>
      </c>
      <c r="K47" s="16">
        <v>75</v>
      </c>
      <c r="L47" s="16">
        <v>40</v>
      </c>
      <c r="M47" s="16">
        <v>33</v>
      </c>
      <c r="N47" s="16">
        <v>0</v>
      </c>
      <c r="O47" s="16">
        <v>60</v>
      </c>
      <c r="P47" s="16">
        <v>1</v>
      </c>
      <c r="Q47" s="16">
        <v>3</v>
      </c>
      <c r="R47" s="16">
        <v>2</v>
      </c>
      <c r="S47" s="16">
        <v>4</v>
      </c>
      <c r="T47" s="16">
        <v>23</v>
      </c>
      <c r="U47" s="16">
        <v>2</v>
      </c>
      <c r="V47" s="16">
        <f>IF(OR(G47="",H47="",I47="",J47=""),"",(G47+H47*2+I47*3+J47*4))</f>
        <v>197</v>
      </c>
      <c r="W47" s="17">
        <f>IF(OR(D47="",D47=0,F47=""),"",(F47/D47))</f>
        <v>0.29140461215932911</v>
      </c>
      <c r="X47" s="17">
        <f>IF(OR(D47="",F47="",M47="",P47="",Q47="",(D47+M47+P47+Q47)=0),"",((F47+M47+P47)/(D47+M47+P47+Q47)))</f>
        <v>0.33657587548638135</v>
      </c>
      <c r="Y47" s="17">
        <f>IF(OR(D47="",D47=0,V47=""),"",(V47/D47))</f>
        <v>0.41299790356394128</v>
      </c>
      <c r="Z47" s="17">
        <f>IF(OR(X47="",Y47=""),"",SUM(X47:Y47))</f>
        <v>0.74957377905032263</v>
      </c>
      <c r="AA47" s="16">
        <f>VLOOKUP(B47,ParkFactors!$A$2:$B$31,2,FALSE)</f>
        <v>107</v>
      </c>
      <c r="AB47" s="18">
        <f>IF(OR(D47="",D47=0,J47=""),"",(J47/D47))</f>
        <v>1.6771488469601678E-2</v>
      </c>
      <c r="AC47" s="18">
        <f>IF(OR(E47="",M47="",N47="",P47="",(E47-N47-P47)=0),"",((M47-N47)/(E47-N47-P47)))</f>
        <v>6.4077669902912623E-2</v>
      </c>
      <c r="AD47" s="19">
        <f>IF(OR(AB47="",League!Z$2="",League!Z$2=0,AA47="",AA47=0),"",(100*AB47/League!Z$2/AA47))</f>
        <v>0.58935146053209553</v>
      </c>
      <c r="AE47" s="19">
        <f>IF(OR(AC47="",League!AA$2="",League!AA$2=0),"",(AC47/League!AA$2))</f>
        <v>0.85674523907029321</v>
      </c>
      <c r="AF47" s="19">
        <f>IF(AD47="","",(1/EXP(0.163)*EXP(0.163*AD47)))</f>
        <v>0.93525532516088861</v>
      </c>
      <c r="AG47" s="20">
        <f>IF(OR(AE47="",AF47="",AF47=0),"",(100*AE47/AF47))</f>
        <v>91.605491679281315</v>
      </c>
    </row>
    <row r="48" spans="1:33" x14ac:dyDescent="0.4">
      <c r="A48" s="15" t="s">
        <v>29</v>
      </c>
      <c r="B48" s="32" t="s">
        <v>30</v>
      </c>
      <c r="C48" s="29">
        <v>129</v>
      </c>
      <c r="D48" s="16">
        <v>528</v>
      </c>
      <c r="E48" s="16">
        <v>578</v>
      </c>
      <c r="F48" s="16">
        <v>164</v>
      </c>
      <c r="G48" s="16">
        <v>112</v>
      </c>
      <c r="H48" s="16">
        <v>34</v>
      </c>
      <c r="I48" s="16">
        <v>3</v>
      </c>
      <c r="J48" s="16">
        <v>15</v>
      </c>
      <c r="K48" s="16">
        <v>77</v>
      </c>
      <c r="L48" s="16">
        <v>69</v>
      </c>
      <c r="M48" s="16">
        <v>42</v>
      </c>
      <c r="N48" s="16">
        <v>3</v>
      </c>
      <c r="O48" s="16">
        <v>62</v>
      </c>
      <c r="P48" s="16">
        <v>3</v>
      </c>
      <c r="Q48" s="16">
        <v>3</v>
      </c>
      <c r="R48" s="16">
        <v>2</v>
      </c>
      <c r="S48" s="16">
        <v>19</v>
      </c>
      <c r="T48" s="16">
        <v>6</v>
      </c>
      <c r="U48" s="16">
        <v>2</v>
      </c>
      <c r="V48" s="16">
        <f>IF(OR(G48="",H48="",I48="",J48=""),"",(G48+H48*2+I48*3+J48*4))</f>
        <v>249</v>
      </c>
      <c r="W48" s="17">
        <f>IF(OR(D48="",D48=0,F48=""),"",(F48/D48))</f>
        <v>0.31060606060606061</v>
      </c>
      <c r="X48" s="17">
        <f>IF(OR(D48="",F48="",M48="",P48="",Q48="",(D48+M48+P48+Q48)=0),"",((F48+M48+P48)/(D48+M48+P48+Q48)))</f>
        <v>0.36284722222222221</v>
      </c>
      <c r="Y48" s="17">
        <f>IF(OR(D48="",D48=0,V48=""),"",(V48/D48))</f>
        <v>0.47159090909090912</v>
      </c>
      <c r="Z48" s="17">
        <f>IF(OR(X48="",Y48=""),"",SUM(X48:Y48))</f>
        <v>0.83443813131313127</v>
      </c>
      <c r="AA48" s="16">
        <f>VLOOKUP(B48,ParkFactors!$A$2:$B$31,2,FALSE)</f>
        <v>107</v>
      </c>
      <c r="AB48" s="18">
        <f>IF(OR(D48="",D48=0,J48=""),"",(J48/D48))</f>
        <v>2.8409090909090908E-2</v>
      </c>
      <c r="AC48" s="18">
        <f>IF(OR(E48="",M48="",N48="",P48="",(E48-N48-P48)=0),"",((M48-N48)/(E48-N48-P48)))</f>
        <v>6.8181818181818177E-2</v>
      </c>
      <c r="AD48" s="19">
        <f>IF(OR(AB48="",League!Z$2="",League!Z$2=0,AA48="",AA48=0),"",(100*AB48/League!Z$2/AA48))</f>
        <v>0.99829775097233497</v>
      </c>
      <c r="AE48" s="19">
        <f>IF(OR(AC48="",League!AA$2="",League!AA$2=0),"",(AC48/League!AA$2))</f>
        <v>0.91161941760578713</v>
      </c>
      <c r="AF48" s="19">
        <f>IF(AD48="","",(1/EXP(0.163)*EXP(0.163*AD48)))</f>
        <v>0.99972257189878522</v>
      </c>
      <c r="AG48" s="20">
        <f>IF(OR(AE48="",AF48="",AF48=0),"",(100*AE48/AF48))</f>
        <v>91.187239663333528</v>
      </c>
    </row>
    <row r="49" spans="1:33" x14ac:dyDescent="0.4">
      <c r="A49" s="15" t="s">
        <v>80</v>
      </c>
      <c r="B49" s="32" t="s">
        <v>65</v>
      </c>
      <c r="C49" s="29">
        <v>114</v>
      </c>
      <c r="D49" s="16">
        <v>464</v>
      </c>
      <c r="E49" s="16">
        <v>507</v>
      </c>
      <c r="F49" s="16">
        <v>123</v>
      </c>
      <c r="G49" s="16">
        <v>106</v>
      </c>
      <c r="H49" s="16">
        <v>13</v>
      </c>
      <c r="I49" s="16">
        <v>1</v>
      </c>
      <c r="J49" s="16">
        <v>3</v>
      </c>
      <c r="K49" s="16">
        <v>38</v>
      </c>
      <c r="L49" s="16">
        <v>32</v>
      </c>
      <c r="M49" s="16">
        <v>30</v>
      </c>
      <c r="N49" s="16">
        <v>0</v>
      </c>
      <c r="O49" s="16">
        <v>70</v>
      </c>
      <c r="P49" s="16">
        <v>4</v>
      </c>
      <c r="Q49" s="16">
        <v>2</v>
      </c>
      <c r="R49" s="16">
        <v>7</v>
      </c>
      <c r="S49" s="16">
        <v>14</v>
      </c>
      <c r="T49" s="16">
        <v>9</v>
      </c>
      <c r="U49" s="16">
        <v>1</v>
      </c>
      <c r="V49" s="16">
        <f>IF(OR(G49="",H49="",I49="",J49=""),"",(G49+H49*2+I49*3+J49*4))</f>
        <v>147</v>
      </c>
      <c r="W49" s="17">
        <f>IF(OR(D49="",D49=0,F49=""),"",(F49/D49))</f>
        <v>0.26508620689655171</v>
      </c>
      <c r="X49" s="17">
        <f>IF(OR(D49="",F49="",M49="",P49="",Q49="",(D49+M49+P49+Q49)=0),"",((F49+M49+P49)/(D49+M49+P49+Q49)))</f>
        <v>0.314</v>
      </c>
      <c r="Y49" s="17">
        <f>IF(OR(D49="",D49=0,V49=""),"",(V49/D49))</f>
        <v>0.31681034482758619</v>
      </c>
      <c r="Z49" s="17">
        <f>IF(OR(X49="",Y49=""),"",SUM(X49:Y49))</f>
        <v>0.63081034482758613</v>
      </c>
      <c r="AA49" s="16">
        <f>VLOOKUP(B49,ParkFactors!$A$2:$B$31,2,FALSE)</f>
        <v>110</v>
      </c>
      <c r="AB49" s="18">
        <f>IF(OR(D49="",D49=0,J49=""),"",(J49/D49))</f>
        <v>6.4655172413793103E-3</v>
      </c>
      <c r="AC49" s="18">
        <f>IF(OR(E49="",M49="",N49="",P49="",(E49-N49-P49)=0),"",((M49-N49)/(E49-N49-P49)))</f>
        <v>5.9642147117296221E-2</v>
      </c>
      <c r="AD49" s="19">
        <f>IF(OR(AB49="",League!Z$2="",League!Z$2=0,AA49="",AA49=0),"",(100*AB49/League!Z$2/AA49))</f>
        <v>0.22100246762904793</v>
      </c>
      <c r="AE49" s="19">
        <f>IF(OR(AC49="",League!AA$2="",League!AA$2=0),"",(AC49/League!AA$2))</f>
        <v>0.79744044482414778</v>
      </c>
      <c r="AF49" s="19">
        <f>IF(AD49="","",(1/EXP(0.163)*EXP(0.163*AD49)))</f>
        <v>0.88075428396461264</v>
      </c>
      <c r="AG49" s="20">
        <f>IF(OR(AE49="",AF49="",AF49=0),"",(100*AE49/AF49))</f>
        <v>90.540626295288931</v>
      </c>
    </row>
    <row r="50" spans="1:33" x14ac:dyDescent="0.4">
      <c r="A50" s="15" t="s">
        <v>55</v>
      </c>
      <c r="B50" s="32" t="s">
        <v>45</v>
      </c>
      <c r="C50" s="29">
        <v>126</v>
      </c>
      <c r="D50" s="16">
        <v>503</v>
      </c>
      <c r="E50" s="16">
        <v>551</v>
      </c>
      <c r="F50" s="16">
        <v>142</v>
      </c>
      <c r="G50" s="16">
        <v>109</v>
      </c>
      <c r="H50" s="16">
        <v>25</v>
      </c>
      <c r="I50" s="16">
        <v>3</v>
      </c>
      <c r="J50" s="16">
        <v>5</v>
      </c>
      <c r="K50" s="16">
        <v>67</v>
      </c>
      <c r="L50" s="16">
        <v>54</v>
      </c>
      <c r="M50" s="16">
        <v>40</v>
      </c>
      <c r="N50" s="16">
        <v>7</v>
      </c>
      <c r="O50" s="16">
        <v>92</v>
      </c>
      <c r="P50" s="16">
        <v>4</v>
      </c>
      <c r="Q50" s="16">
        <v>1</v>
      </c>
      <c r="R50" s="16">
        <v>3</v>
      </c>
      <c r="S50" s="16">
        <v>13</v>
      </c>
      <c r="T50" s="16">
        <v>13</v>
      </c>
      <c r="U50" s="16">
        <v>5</v>
      </c>
      <c r="V50" s="16">
        <f>IF(OR(G50="",H50="",I50="",J50=""),"",(G50+H50*2+I50*3+J50*4))</f>
        <v>188</v>
      </c>
      <c r="W50" s="17">
        <f>IF(OR(D50="",D50=0,F50=""),"",(F50/D50))</f>
        <v>0.28230616302186878</v>
      </c>
      <c r="X50" s="17">
        <f>IF(OR(D50="",F50="",M50="",P50="",Q50="",(D50+M50+P50+Q50)=0),"",((F50+M50+P50)/(D50+M50+P50+Q50)))</f>
        <v>0.33941605839416056</v>
      </c>
      <c r="Y50" s="17">
        <f>IF(OR(D50="",D50=0,V50=""),"",(V50/D50))</f>
        <v>0.37375745526838966</v>
      </c>
      <c r="Z50" s="17">
        <f>IF(OR(X50="",Y50=""),"",SUM(X50:Y50))</f>
        <v>0.71317351366255022</v>
      </c>
      <c r="AA50" s="16">
        <f>VLOOKUP(B50,ParkFactors!$A$2:$B$31,2,FALSE)</f>
        <v>95</v>
      </c>
      <c r="AB50" s="18">
        <f>IF(OR(D50="",D50=0,J50=""),"",(J50/D50))</f>
        <v>9.9403578528827041E-3</v>
      </c>
      <c r="AC50" s="18">
        <f>IF(OR(E50="",M50="",N50="",P50="",(E50-N50-P50)=0),"",((M50-N50)/(E50-N50-P50)))</f>
        <v>6.1111111111111109E-2</v>
      </c>
      <c r="AD50" s="19">
        <f>IF(OR(AB50="",League!Z$2="",League!Z$2=0,AA50="",AA50=0),"",(100*AB50/League!Z$2/AA50))</f>
        <v>0.39342771259414067</v>
      </c>
      <c r="AE50" s="19">
        <f>IF(OR(AC50="",League!AA$2="",League!AA$2=0),"",(AC50/League!AA$2))</f>
        <v>0.81708110763185371</v>
      </c>
      <c r="AF50" s="19">
        <f>IF(AD50="","",(1/EXP(0.163)*EXP(0.163*AD50)))</f>
        <v>0.90585930014967753</v>
      </c>
      <c r="AG50" s="20">
        <f>IF(OR(AE50="",AF50="",AF50=0),"",(100*AE50/AF50))</f>
        <v>90.199560516389823</v>
      </c>
    </row>
    <row r="51" spans="1:33" x14ac:dyDescent="0.4">
      <c r="A51" s="15" t="s">
        <v>46</v>
      </c>
      <c r="B51" s="32" t="s">
        <v>47</v>
      </c>
      <c r="C51" s="29">
        <v>126</v>
      </c>
      <c r="D51" s="16">
        <v>489</v>
      </c>
      <c r="E51" s="16">
        <v>534</v>
      </c>
      <c r="F51" s="16">
        <v>140</v>
      </c>
      <c r="G51" s="16">
        <v>110</v>
      </c>
      <c r="H51" s="16">
        <v>23</v>
      </c>
      <c r="I51" s="16">
        <v>0</v>
      </c>
      <c r="J51" s="16">
        <v>7</v>
      </c>
      <c r="K51" s="16">
        <v>50</v>
      </c>
      <c r="L51" s="16">
        <v>60</v>
      </c>
      <c r="M51" s="16">
        <v>35</v>
      </c>
      <c r="N51" s="16">
        <v>2</v>
      </c>
      <c r="O51" s="16">
        <v>61</v>
      </c>
      <c r="P51" s="16">
        <v>4</v>
      </c>
      <c r="Q51" s="16">
        <v>6</v>
      </c>
      <c r="R51" s="16">
        <v>0</v>
      </c>
      <c r="S51" s="16">
        <v>18</v>
      </c>
      <c r="T51" s="16">
        <v>4</v>
      </c>
      <c r="U51" s="16">
        <v>0</v>
      </c>
      <c r="V51" s="16">
        <f>IF(OR(G51="",H51="",I51="",J51=""),"",(G51+H51*2+I51*3+J51*4))</f>
        <v>184</v>
      </c>
      <c r="W51" s="17">
        <f>IF(OR(D51="",D51=0,F51=""),"",(F51/D51))</f>
        <v>0.28629856850715746</v>
      </c>
      <c r="X51" s="17">
        <f>IF(OR(D51="",F51="",M51="",P51="",Q51="",(D51+M51+P51+Q51)=0),"",((F51+M51+P51)/(D51+M51+P51+Q51)))</f>
        <v>0.33520599250936328</v>
      </c>
      <c r="Y51" s="17">
        <f>IF(OR(D51="",D51=0,V51=""),"",(V51/D51))</f>
        <v>0.37627811860940696</v>
      </c>
      <c r="Z51" s="17">
        <f>IF(OR(X51="",Y51=""),"",SUM(X51:Y51))</f>
        <v>0.71148411111877019</v>
      </c>
      <c r="AA51" s="16">
        <f>VLOOKUP(B51,ParkFactors!$A$2:$B$31,2,FALSE)</f>
        <v>96</v>
      </c>
      <c r="AB51" s="18">
        <f>IF(OR(D51="",D51=0,J51=""),"",(J51/D51))</f>
        <v>1.4314928425357873E-2</v>
      </c>
      <c r="AC51" s="18">
        <f>IF(OR(E51="",M51="",N51="",P51="",(E51-N51-P51)=0),"",((M51-N51)/(E51-N51-P51)))</f>
        <v>6.25E-2</v>
      </c>
      <c r="AD51" s="19">
        <f>IF(OR(AB51="",League!Z$2="",League!Z$2=0,AA51="",AA51=0),"",(100*AB51/League!Z$2/AA51))</f>
        <v>0.56066633744110883</v>
      </c>
      <c r="AE51" s="19">
        <f>IF(OR(AC51="",League!AA$2="",League!AA$2=0),"",(AC51/League!AA$2))</f>
        <v>0.8356511328053049</v>
      </c>
      <c r="AF51" s="19">
        <f>IF(AD51="","",(1/EXP(0.163)*EXP(0.163*AD51)))</f>
        <v>0.93089258249044027</v>
      </c>
      <c r="AG51" s="20">
        <f>IF(OR(AE51="",AF51="",AF51=0),"",(100*AE51/AF51))</f>
        <v>89.768803460616951</v>
      </c>
    </row>
    <row r="52" spans="1:33" x14ac:dyDescent="0.4">
      <c r="A52" s="15" t="s">
        <v>63</v>
      </c>
      <c r="B52" s="32" t="s">
        <v>60</v>
      </c>
      <c r="C52" s="29">
        <v>128</v>
      </c>
      <c r="D52" s="16">
        <v>470</v>
      </c>
      <c r="E52" s="16">
        <v>516</v>
      </c>
      <c r="F52" s="16">
        <v>130</v>
      </c>
      <c r="G52" s="16">
        <v>94</v>
      </c>
      <c r="H52" s="16">
        <v>27</v>
      </c>
      <c r="I52" s="16">
        <v>0</v>
      </c>
      <c r="J52" s="16">
        <v>9</v>
      </c>
      <c r="K52" s="16">
        <v>52</v>
      </c>
      <c r="L52" s="16">
        <v>54</v>
      </c>
      <c r="M52" s="16">
        <v>36</v>
      </c>
      <c r="N52" s="16">
        <v>3</v>
      </c>
      <c r="O52" s="16">
        <v>81</v>
      </c>
      <c r="P52" s="16">
        <v>2</v>
      </c>
      <c r="Q52" s="16">
        <v>8</v>
      </c>
      <c r="R52" s="16">
        <v>0</v>
      </c>
      <c r="S52" s="16">
        <v>19</v>
      </c>
      <c r="T52" s="16">
        <v>0</v>
      </c>
      <c r="U52" s="16">
        <v>0</v>
      </c>
      <c r="V52" s="16">
        <f>IF(OR(G52="",H52="",I52="",J52=""),"",(G52+H52*2+I52*3+J52*4))</f>
        <v>184</v>
      </c>
      <c r="W52" s="17">
        <f>IF(OR(D52="",D52=0,F52=""),"",(F52/D52))</f>
        <v>0.27659574468085107</v>
      </c>
      <c r="X52" s="17">
        <f>IF(OR(D52="",F52="",M52="",P52="",Q52="",(D52+M52+P52+Q52)=0),"",((F52+M52+P52)/(D52+M52+P52+Q52)))</f>
        <v>0.32558139534883723</v>
      </c>
      <c r="Y52" s="17">
        <f>IF(OR(D52="",D52=0,V52=""),"",(V52/D52))</f>
        <v>0.39148936170212767</v>
      </c>
      <c r="Z52" s="17">
        <f>IF(OR(X52="",Y52=""),"",SUM(X52:Y52))</f>
        <v>0.7170707570509649</v>
      </c>
      <c r="AA52" s="16">
        <f>VLOOKUP(B52,ParkFactors!$A$2:$B$31,2,FALSE)</f>
        <v>94</v>
      </c>
      <c r="AB52" s="18">
        <f>IF(OR(D52="",D52=0,J52=""),"",(J52/D52))</f>
        <v>1.9148936170212766E-2</v>
      </c>
      <c r="AC52" s="18">
        <f>IF(OR(E52="",M52="",N52="",P52="",(E52-N52-P52)=0),"",((M52-N52)/(E52-N52-P52)))</f>
        <v>6.4579256360078274E-2</v>
      </c>
      <c r="AD52" s="19">
        <f>IF(OR(AB52="",League!Z$2="",League!Z$2=0,AA52="",AA52=0),"",(100*AB52/League!Z$2/AA52))</f>
        <v>0.7659551345260257</v>
      </c>
      <c r="AE52" s="19">
        <f>IF(OR(AC52="",League!AA$2="",League!AA$2=0),"",(AC52/League!AA$2))</f>
        <v>0.86345165972837767</v>
      </c>
      <c r="AF52" s="19">
        <f>IF(AD52="","",(1/EXP(0.163)*EXP(0.163*AD52)))</f>
        <v>0.96256920599530926</v>
      </c>
      <c r="AG52" s="20">
        <f>IF(OR(AE52="",AF52="",AF52=0),"",(100*AE52/AF52))</f>
        <v>89.702813506854</v>
      </c>
    </row>
    <row r="53" spans="1:33" x14ac:dyDescent="0.4">
      <c r="A53" s="15" t="s">
        <v>27</v>
      </c>
      <c r="B53" s="32" t="s">
        <v>28</v>
      </c>
      <c r="C53" s="29">
        <v>124</v>
      </c>
      <c r="D53" s="16">
        <v>475</v>
      </c>
      <c r="E53" s="16">
        <v>533</v>
      </c>
      <c r="F53" s="16">
        <v>155</v>
      </c>
      <c r="G53" s="16">
        <v>113</v>
      </c>
      <c r="H53" s="16">
        <v>29</v>
      </c>
      <c r="I53" s="16">
        <v>2</v>
      </c>
      <c r="J53" s="16">
        <v>11</v>
      </c>
      <c r="K53" s="16">
        <v>67</v>
      </c>
      <c r="L53" s="16">
        <v>70</v>
      </c>
      <c r="M53" s="16">
        <v>49</v>
      </c>
      <c r="N53" s="16">
        <v>16</v>
      </c>
      <c r="O53" s="16">
        <v>56</v>
      </c>
      <c r="P53" s="16">
        <v>6</v>
      </c>
      <c r="Q53" s="16">
        <v>3</v>
      </c>
      <c r="R53" s="16">
        <v>0</v>
      </c>
      <c r="S53" s="16">
        <v>12</v>
      </c>
      <c r="T53" s="16">
        <v>10</v>
      </c>
      <c r="U53" s="16">
        <v>2</v>
      </c>
      <c r="V53" s="16">
        <f>IF(OR(G53="",H53="",I53="",J53=""),"",(G53+H53*2+I53*3+J53*4))</f>
        <v>221</v>
      </c>
      <c r="W53" s="17">
        <f>IF(OR(D53="",D53=0,F53=""),"",(F53/D53))</f>
        <v>0.32631578947368423</v>
      </c>
      <c r="X53" s="17">
        <f>IF(OR(D53="",F53="",M53="",P53="",Q53="",(D53+M53+P53+Q53)=0),"",((F53+M53+P53)/(D53+M53+P53+Q53)))</f>
        <v>0.39399624765478425</v>
      </c>
      <c r="Y53" s="17">
        <f>IF(OR(D53="",D53=0,V53=""),"",(V53/D53))</f>
        <v>0.46526315789473682</v>
      </c>
      <c r="Z53" s="17">
        <f>IF(OR(X53="",Y53=""),"",SUM(X53:Y53))</f>
        <v>0.85925940554952107</v>
      </c>
      <c r="AA53" s="16">
        <f>VLOOKUP(B53,ParkFactors!$A$2:$B$31,2,FALSE)</f>
        <v>97</v>
      </c>
      <c r="AB53" s="18">
        <f>IF(OR(D53="",D53=0,J53=""),"",(J53/D53))</f>
        <v>2.3157894736842106E-2</v>
      </c>
      <c r="AC53" s="18">
        <f>IF(OR(E53="",M53="",N53="",P53="",(E53-N53-P53)=0),"",((M53-N53)/(E53-N53-P53)))</f>
        <v>6.4579256360078274E-2</v>
      </c>
      <c r="AD53" s="19">
        <f>IF(OR(AB53="",League!Z$2="",League!Z$2=0,AA53="",AA53=0),"",(100*AB53/League!Z$2/AA53))</f>
        <v>0.89766413764263109</v>
      </c>
      <c r="AE53" s="19">
        <f>IF(OR(AC53="",League!AA$2="",League!AA$2=0),"",(AC53/League!AA$2))</f>
        <v>0.86345165972837767</v>
      </c>
      <c r="AF53" s="19">
        <f>IF(AD53="","",(1/EXP(0.163)*EXP(0.163*AD53)))</f>
        <v>0.98345760772521096</v>
      </c>
      <c r="AG53" s="20">
        <f>IF(OR(AE53="",AF53="",AF53=0),"",(100*AE53/AF53))</f>
        <v>87.797547443411077</v>
      </c>
    </row>
    <row r="54" spans="1:33" x14ac:dyDescent="0.4">
      <c r="A54" s="15" t="s">
        <v>91</v>
      </c>
      <c r="B54" s="32" t="s">
        <v>28</v>
      </c>
      <c r="C54" s="29">
        <v>119</v>
      </c>
      <c r="D54" s="16">
        <v>410</v>
      </c>
      <c r="E54" s="16">
        <v>444</v>
      </c>
      <c r="F54" s="16">
        <v>105</v>
      </c>
      <c r="G54" s="16">
        <v>67</v>
      </c>
      <c r="H54" s="16">
        <v>26</v>
      </c>
      <c r="I54" s="16">
        <v>3</v>
      </c>
      <c r="J54" s="16">
        <v>9</v>
      </c>
      <c r="K54" s="16">
        <v>54</v>
      </c>
      <c r="L54" s="16">
        <v>54</v>
      </c>
      <c r="M54" s="16">
        <v>29</v>
      </c>
      <c r="N54" s="16">
        <v>1</v>
      </c>
      <c r="O54" s="16">
        <v>72</v>
      </c>
      <c r="P54" s="16">
        <v>1</v>
      </c>
      <c r="Q54" s="16">
        <v>1</v>
      </c>
      <c r="R54" s="16">
        <v>3</v>
      </c>
      <c r="S54" s="16">
        <v>7</v>
      </c>
      <c r="T54" s="16">
        <v>8</v>
      </c>
      <c r="U54" s="16">
        <v>4</v>
      </c>
      <c r="V54" s="16">
        <f>IF(OR(G54="",H54="",I54="",J54=""),"",(G54+H54*2+I54*3+J54*4))</f>
        <v>164</v>
      </c>
      <c r="W54" s="17">
        <f>IF(OR(D54="",D54=0,F54=""),"",(F54/D54))</f>
        <v>0.25609756097560976</v>
      </c>
      <c r="X54" s="17">
        <f>IF(OR(D54="",F54="",M54="",P54="",Q54="",(D54+M54+P54+Q54)=0),"",((F54+M54+P54)/(D54+M54+P54+Q54)))</f>
        <v>0.30612244897959184</v>
      </c>
      <c r="Y54" s="17">
        <f>IF(OR(D54="",D54=0,V54=""),"",(V54/D54))</f>
        <v>0.4</v>
      </c>
      <c r="Z54" s="17">
        <f>IF(OR(X54="",Y54=""),"",SUM(X54:Y54))</f>
        <v>0.70612244897959187</v>
      </c>
      <c r="AA54" s="16">
        <f>VLOOKUP(B54,ParkFactors!$A$2:$B$31,2,FALSE)</f>
        <v>97</v>
      </c>
      <c r="AB54" s="18">
        <f>IF(OR(D54="",D54=0,J54=""),"",(J54/D54))</f>
        <v>2.1951219512195121E-2</v>
      </c>
      <c r="AC54" s="18">
        <f>IF(OR(E54="",M54="",N54="",P54="",(E54-N54-P54)=0),"",((M54-N54)/(E54-N54-P54)))</f>
        <v>6.3348416289592757E-2</v>
      </c>
      <c r="AD54" s="19">
        <f>IF(OR(AB54="",League!Z$2="",League!Z$2=0,AA54="",AA54=0),"",(100*AB54/League!Z$2/AA54))</f>
        <v>0.85089006395171773</v>
      </c>
      <c r="AE54" s="19">
        <f>IF(OR(AC54="",League!AA$2="",League!AA$2=0),"",(AC54/League!AA$2))</f>
        <v>0.84699481334112348</v>
      </c>
      <c r="AF54" s="19">
        <f>IF(AD54="","",(1/EXP(0.163)*EXP(0.163*AD54)))</f>
        <v>0.97598806651429404</v>
      </c>
      <c r="AG54" s="20">
        <f>IF(OR(AE54="",AF54="",AF54=0),"",(100*AE54/AF54))</f>
        <v>86.783316558995921</v>
      </c>
    </row>
    <row r="55" spans="1:33" x14ac:dyDescent="0.4">
      <c r="A55" s="15" t="s">
        <v>99</v>
      </c>
      <c r="B55" s="32" t="s">
        <v>32</v>
      </c>
      <c r="C55" s="29">
        <v>97</v>
      </c>
      <c r="D55" s="16">
        <v>378</v>
      </c>
      <c r="E55" s="16">
        <v>416</v>
      </c>
      <c r="F55" s="16">
        <v>93</v>
      </c>
      <c r="G55" s="16">
        <v>60</v>
      </c>
      <c r="H55" s="16">
        <v>22</v>
      </c>
      <c r="I55" s="16">
        <v>2</v>
      </c>
      <c r="J55" s="16">
        <v>9</v>
      </c>
      <c r="K55" s="16">
        <v>54</v>
      </c>
      <c r="L55" s="16">
        <v>40</v>
      </c>
      <c r="M55" s="16">
        <v>27</v>
      </c>
      <c r="N55" s="16">
        <v>1</v>
      </c>
      <c r="O55" s="16">
        <v>79</v>
      </c>
      <c r="P55" s="16">
        <v>7</v>
      </c>
      <c r="Q55" s="16">
        <v>4</v>
      </c>
      <c r="R55" s="16">
        <v>0</v>
      </c>
      <c r="S55" s="16">
        <v>11</v>
      </c>
      <c r="T55" s="16">
        <v>7</v>
      </c>
      <c r="U55" s="16">
        <v>2</v>
      </c>
      <c r="V55" s="16">
        <f>IF(OR(G55="",H55="",I55="",J55=""),"",(G55+H55*2+I55*3+J55*4))</f>
        <v>146</v>
      </c>
      <c r="W55" s="17">
        <f>IF(OR(D55="",D55=0,F55=""),"",(F55/D55))</f>
        <v>0.24603174603174602</v>
      </c>
      <c r="X55" s="17">
        <f>IF(OR(D55="",F55="",M55="",P55="",Q55="",(D55+M55+P55+Q55)=0),"",((F55+M55+P55)/(D55+M55+P55+Q55)))</f>
        <v>0.30528846153846156</v>
      </c>
      <c r="Y55" s="17">
        <f>IF(OR(D55="",D55=0,V55=""),"",(V55/D55))</f>
        <v>0.38624338624338622</v>
      </c>
      <c r="Z55" s="17">
        <f>IF(OR(X55="",Y55=""),"",SUM(X55:Y55))</f>
        <v>0.69153184778184773</v>
      </c>
      <c r="AA55" s="16">
        <f>VLOOKUP(B55,ParkFactors!$A$2:$B$31,2,FALSE)</f>
        <v>97</v>
      </c>
      <c r="AB55" s="18">
        <f>IF(OR(D55="",D55=0,J55=""),"",(J55/D55))</f>
        <v>2.3809523809523808E-2</v>
      </c>
      <c r="AC55" s="18">
        <f>IF(OR(E55="",M55="",N55="",P55="",(E55-N55-P55)=0),"",((M55-N55)/(E55-N55-P55)))</f>
        <v>6.3725490196078427E-2</v>
      </c>
      <c r="AD55" s="19">
        <f>IF(OR(AB55="",League!Z$2="",League!Z$2=0,AA55="",AA55=0),"",(100*AB55/League!Z$2/AA55))</f>
        <v>0.92292308523863575</v>
      </c>
      <c r="AE55" s="19">
        <f>IF(OR(AC55="",League!AA$2="",League!AA$2=0),"",(AC55/League!AA$2))</f>
        <v>0.85203644913482068</v>
      </c>
      <c r="AF55" s="19">
        <f>IF(AD55="","",(1/EXP(0.163)*EXP(0.163*AD55)))</f>
        <v>0.98751505465175271</v>
      </c>
      <c r="AG55" s="20">
        <f>IF(OR(AE55="",AF55="",AF55=0),"",(100*AE55/AF55))</f>
        <v>86.280856693905434</v>
      </c>
    </row>
    <row r="56" spans="1:33" x14ac:dyDescent="0.4">
      <c r="A56" s="15" t="s">
        <v>110</v>
      </c>
      <c r="B56" s="32" t="s">
        <v>22</v>
      </c>
      <c r="C56" s="29">
        <v>115</v>
      </c>
      <c r="D56" s="16">
        <v>401</v>
      </c>
      <c r="E56" s="16">
        <v>446</v>
      </c>
      <c r="F56" s="16">
        <v>91</v>
      </c>
      <c r="G56" s="16">
        <v>41</v>
      </c>
      <c r="H56" s="16">
        <v>19</v>
      </c>
      <c r="I56" s="16">
        <v>1</v>
      </c>
      <c r="J56" s="16">
        <v>30</v>
      </c>
      <c r="K56" s="16">
        <v>56</v>
      </c>
      <c r="L56" s="16">
        <v>72</v>
      </c>
      <c r="M56" s="16">
        <v>37</v>
      </c>
      <c r="N56" s="16">
        <v>1</v>
      </c>
      <c r="O56" s="16">
        <v>142</v>
      </c>
      <c r="P56" s="16">
        <v>5</v>
      </c>
      <c r="Q56" s="16">
        <v>3</v>
      </c>
      <c r="R56" s="16">
        <v>0</v>
      </c>
      <c r="S56" s="16">
        <v>7</v>
      </c>
      <c r="T56" s="16">
        <v>2</v>
      </c>
      <c r="U56" s="16">
        <v>1</v>
      </c>
      <c r="V56" s="16">
        <f>IF(OR(G56="",H56="",I56="",J56=""),"",(G56+H56*2+I56*3+J56*4))</f>
        <v>202</v>
      </c>
      <c r="W56" s="17">
        <f>IF(OR(D56="",D56=0,F56=""),"",(F56/D56))</f>
        <v>0.22693266832917705</v>
      </c>
      <c r="X56" s="17">
        <f>IF(OR(D56="",F56="",M56="",P56="",Q56="",(D56+M56+P56+Q56)=0),"",((F56+M56+P56)/(D56+M56+P56+Q56)))</f>
        <v>0.2982062780269058</v>
      </c>
      <c r="Y56" s="17">
        <f>IF(OR(D56="",D56=0,V56=""),"",(V56/D56))</f>
        <v>0.50374064837905241</v>
      </c>
      <c r="Z56" s="17">
        <f>IF(OR(X56="",Y56=""),"",SUM(X56:Y56))</f>
        <v>0.80194692640595822</v>
      </c>
      <c r="AA56" s="16">
        <f>VLOOKUP(B56,ParkFactors!$A$2:$B$31,2,FALSE)</f>
        <v>104</v>
      </c>
      <c r="AB56" s="18">
        <f>IF(OR(D56="",D56=0,J56=""),"",(J56/D56))</f>
        <v>7.4812967581047385E-2</v>
      </c>
      <c r="AC56" s="18">
        <f>IF(OR(E56="",M56="",N56="",P56="",(E56-N56-P56)=0),"",((M56-N56)/(E56-N56-P56)))</f>
        <v>8.1818181818181818E-2</v>
      </c>
      <c r="AD56" s="19">
        <f>IF(OR(AB56="",League!Z$2="",League!Z$2=0,AA56="",AA56=0),"",(100*AB56/League!Z$2/AA56))</f>
        <v>2.7047683550226855</v>
      </c>
      <c r="AE56" s="19">
        <f>IF(OR(AC56="",League!AA$2="",League!AA$2=0),"",(AC56/League!AA$2))</f>
        <v>1.0939433011269446</v>
      </c>
      <c r="AF56" s="19">
        <f>IF(AD56="","",(1/EXP(0.163)*EXP(0.163*AD56)))</f>
        <v>1.3203241067402807</v>
      </c>
      <c r="AG56" s="20">
        <f>IF(OR(AE56="",AF56="",AF56=0),"",(100*AE56/AF56))</f>
        <v>82.854148882258713</v>
      </c>
    </row>
    <row r="57" spans="1:33" x14ac:dyDescent="0.4">
      <c r="A57" s="15" t="s">
        <v>81</v>
      </c>
      <c r="B57" s="32" t="s">
        <v>24</v>
      </c>
      <c r="C57" s="29">
        <v>116</v>
      </c>
      <c r="D57" s="16">
        <v>415</v>
      </c>
      <c r="E57" s="16">
        <v>451</v>
      </c>
      <c r="F57" s="16">
        <v>109</v>
      </c>
      <c r="G57" s="16">
        <v>70</v>
      </c>
      <c r="H57" s="16">
        <v>26</v>
      </c>
      <c r="I57" s="16">
        <v>3</v>
      </c>
      <c r="J57" s="16">
        <v>10</v>
      </c>
      <c r="K57" s="16">
        <v>40</v>
      </c>
      <c r="L57" s="16">
        <v>54</v>
      </c>
      <c r="M57" s="16">
        <v>29</v>
      </c>
      <c r="N57" s="16">
        <v>2</v>
      </c>
      <c r="O57" s="16">
        <v>104</v>
      </c>
      <c r="P57" s="16">
        <v>2</v>
      </c>
      <c r="Q57" s="16">
        <v>5</v>
      </c>
      <c r="R57" s="16">
        <v>0</v>
      </c>
      <c r="S57" s="16">
        <v>4</v>
      </c>
      <c r="T57" s="16">
        <v>2</v>
      </c>
      <c r="U57" s="16">
        <v>2</v>
      </c>
      <c r="V57" s="16">
        <f>IF(OR(G57="",H57="",I57="",J57=""),"",(G57+H57*2+I57*3+J57*4))</f>
        <v>171</v>
      </c>
      <c r="W57" s="17">
        <f>IF(OR(D57="",D57=0,F57=""),"",(F57/D57))</f>
        <v>0.26265060240963856</v>
      </c>
      <c r="X57" s="17">
        <f>IF(OR(D57="",F57="",M57="",P57="",Q57="",(D57+M57+P57+Q57)=0),"",((F57+M57+P57)/(D57+M57+P57+Q57)))</f>
        <v>0.31042128603104213</v>
      </c>
      <c r="Y57" s="17">
        <f>IF(OR(D57="",D57=0,V57=""),"",(V57/D57))</f>
        <v>0.41204819277108434</v>
      </c>
      <c r="Z57" s="17">
        <f>IF(OR(X57="",Y57=""),"",SUM(X57:Y57))</f>
        <v>0.72246947880212642</v>
      </c>
      <c r="AA57" s="16">
        <f>VLOOKUP(B57,ParkFactors!$A$2:$B$31,2,FALSE)</f>
        <v>99</v>
      </c>
      <c r="AB57" s="18">
        <f>IF(OR(D57="",D57=0,J57=""),"",(J57/D57))</f>
        <v>2.4096385542168676E-2</v>
      </c>
      <c r="AC57" s="18">
        <f>IF(OR(E57="",M57="",N57="",P57="",(E57-N57-P57)=0),"",((M57-N57)/(E57-N57-P57)))</f>
        <v>6.0402684563758392E-2</v>
      </c>
      <c r="AD57" s="19">
        <f>IF(OR(AB57="",League!Z$2="",League!Z$2=0,AA57="",AA57=0),"",(100*AB57/League!Z$2/AA57))</f>
        <v>0.91517309218989962</v>
      </c>
      <c r="AE57" s="19">
        <f>IF(OR(AC57="",League!AA$2="",League!AA$2=0),"",(AC57/League!AA$2))</f>
        <v>0.80760914848297927</v>
      </c>
      <c r="AF57" s="19">
        <f>IF(AD57="","",(1/EXP(0.163)*EXP(0.163*AD57)))</f>
        <v>0.98626836498331816</v>
      </c>
      <c r="AG57" s="20">
        <f>IF(OR(AE57="",AF57="",AF57=0),"",(100*AE57/AF57))</f>
        <v>81.885334373128686</v>
      </c>
    </row>
    <row r="58" spans="1:33" x14ac:dyDescent="0.4">
      <c r="A58" s="15" t="s">
        <v>76</v>
      </c>
      <c r="B58" s="32" t="s">
        <v>60</v>
      </c>
      <c r="C58" s="29">
        <v>104</v>
      </c>
      <c r="D58" s="16">
        <v>409</v>
      </c>
      <c r="E58" s="16">
        <v>445</v>
      </c>
      <c r="F58" s="16">
        <v>109</v>
      </c>
      <c r="G58" s="16">
        <v>76</v>
      </c>
      <c r="H58" s="16">
        <v>27</v>
      </c>
      <c r="I58" s="16">
        <v>0</v>
      </c>
      <c r="J58" s="16">
        <v>6</v>
      </c>
      <c r="K58" s="16">
        <v>45</v>
      </c>
      <c r="L58" s="16">
        <v>46</v>
      </c>
      <c r="M58" s="16">
        <v>27</v>
      </c>
      <c r="N58" s="16">
        <v>2</v>
      </c>
      <c r="O58" s="16">
        <v>74</v>
      </c>
      <c r="P58" s="16">
        <v>3</v>
      </c>
      <c r="Q58" s="16">
        <v>6</v>
      </c>
      <c r="R58" s="16">
        <v>0</v>
      </c>
      <c r="S58" s="16">
        <v>11</v>
      </c>
      <c r="T58" s="16">
        <v>3</v>
      </c>
      <c r="U58" s="16">
        <v>2</v>
      </c>
      <c r="V58" s="16">
        <f>IF(OR(G58="",H58="",I58="",J58=""),"",(G58+H58*2+I58*3+J58*4))</f>
        <v>154</v>
      </c>
      <c r="W58" s="17">
        <f>IF(OR(D58="",D58=0,F58=""),"",(F58/D58))</f>
        <v>0.2665036674816626</v>
      </c>
      <c r="X58" s="17">
        <f>IF(OR(D58="",F58="",M58="",P58="",Q58="",(D58+M58+P58+Q58)=0),"",((F58+M58+P58)/(D58+M58+P58+Q58)))</f>
        <v>0.31235955056179776</v>
      </c>
      <c r="Y58" s="17">
        <f>IF(OR(D58="",D58=0,V58=""),"",(V58/D58))</f>
        <v>0.37652811735941322</v>
      </c>
      <c r="Z58" s="17">
        <f>IF(OR(X58="",Y58=""),"",SUM(X58:Y58))</f>
        <v>0.68888766792121103</v>
      </c>
      <c r="AA58" s="16">
        <f>VLOOKUP(B58,ParkFactors!$A$2:$B$31,2,FALSE)</f>
        <v>94</v>
      </c>
      <c r="AB58" s="18">
        <f>IF(OR(D58="",D58=0,J58=""),"",(J58/D58))</f>
        <v>1.4669926650366748E-2</v>
      </c>
      <c r="AC58" s="18">
        <f>IF(OR(E58="",M58="",N58="",P58="",(E58-N58-P58)=0),"",((M58-N58)/(E58-N58-P58)))</f>
        <v>5.6818181818181816E-2</v>
      </c>
      <c r="AD58" s="19">
        <f>IF(OR(AB58="",League!Z$2="",League!Z$2=0,AA58="",AA58=0),"",(100*AB58/League!Z$2/AA58))</f>
        <v>0.58679529458391544</v>
      </c>
      <c r="AE58" s="19">
        <f>IF(OR(AC58="",League!AA$2="",League!AA$2=0),"",(AC58/League!AA$2))</f>
        <v>0.75968284800482266</v>
      </c>
      <c r="AF58" s="19">
        <f>IF(AD58="","",(1/EXP(0.163)*EXP(0.163*AD58)))</f>
        <v>0.93486572747659624</v>
      </c>
      <c r="AG58" s="20">
        <f>IF(OR(AE58="",AF58="",AF58=0),"",(100*AE58/AF58))</f>
        <v>81.261172131678222</v>
      </c>
    </row>
    <row r="59" spans="1:33" x14ac:dyDescent="0.4">
      <c r="A59" s="15" t="s">
        <v>92</v>
      </c>
      <c r="B59" s="32" t="s">
        <v>49</v>
      </c>
      <c r="C59" s="29">
        <v>126</v>
      </c>
      <c r="D59" s="16">
        <v>479</v>
      </c>
      <c r="E59" s="16">
        <v>536</v>
      </c>
      <c r="F59" s="16">
        <v>122</v>
      </c>
      <c r="G59" s="16">
        <v>66</v>
      </c>
      <c r="H59" s="16">
        <v>22</v>
      </c>
      <c r="I59" s="16">
        <v>0</v>
      </c>
      <c r="J59" s="16">
        <v>34</v>
      </c>
      <c r="K59" s="16">
        <v>69</v>
      </c>
      <c r="L59" s="16">
        <v>87</v>
      </c>
      <c r="M59" s="16">
        <v>48</v>
      </c>
      <c r="N59" s="16">
        <v>8</v>
      </c>
      <c r="O59" s="16">
        <v>109</v>
      </c>
      <c r="P59" s="16">
        <v>4</v>
      </c>
      <c r="Q59" s="16">
        <v>5</v>
      </c>
      <c r="R59" s="16">
        <v>0</v>
      </c>
      <c r="S59" s="16">
        <v>15</v>
      </c>
      <c r="T59" s="16">
        <v>3</v>
      </c>
      <c r="U59" s="16">
        <v>4</v>
      </c>
      <c r="V59" s="16">
        <f>IF(OR(G59="",H59="",I59="",J59=""),"",(G59+H59*2+I59*3+J59*4))</f>
        <v>246</v>
      </c>
      <c r="W59" s="17">
        <f>IF(OR(D59="",D59=0,F59=""),"",(F59/D59))</f>
        <v>0.25469728601252611</v>
      </c>
      <c r="X59" s="17">
        <f>IF(OR(D59="",F59="",M59="",P59="",Q59="",(D59+M59+P59+Q59)=0),"",((F59+M59+P59)/(D59+M59+P59+Q59)))</f>
        <v>0.32462686567164178</v>
      </c>
      <c r="Y59" s="17">
        <f>IF(OR(D59="",D59=0,V59=""),"",(V59/D59))</f>
        <v>0.51356993736951984</v>
      </c>
      <c r="Z59" s="17">
        <f>IF(OR(X59="",Y59=""),"",SUM(X59:Y59))</f>
        <v>0.83819680304116162</v>
      </c>
      <c r="AA59" s="16">
        <f>VLOOKUP(B59,ParkFactors!$A$2:$B$31,2,FALSE)</f>
        <v>110</v>
      </c>
      <c r="AB59" s="18">
        <f>IF(OR(D59="",D59=0,J59=""),"",(J59/D59))</f>
        <v>7.0981210855949897E-2</v>
      </c>
      <c r="AC59" s="18">
        <f>IF(OR(E59="",M59="",N59="",P59="",(E59-N59-P59)=0),"",((M59-N59)/(E59-N59-P59)))</f>
        <v>7.6335877862595422E-2</v>
      </c>
      <c r="AD59" s="19">
        <f>IF(OR(AB59="",League!Z$2="",League!Z$2=0,AA59="",AA59=0),"",(100*AB59/League!Z$2/AA59))</f>
        <v>2.4262595193568965</v>
      </c>
      <c r="AE59" s="19">
        <f>IF(OR(AC59="",League!AA$2="",League!AA$2=0),"",(AC59/League!AA$2))</f>
        <v>1.0206426049530442</v>
      </c>
      <c r="AF59" s="19">
        <f>IF(AD59="","",(1/EXP(0.163)*EXP(0.163*AD59)))</f>
        <v>1.2617255922084034</v>
      </c>
      <c r="AG59" s="20">
        <f>IF(OR(AE59="",AF59="",AF59=0),"",(100*AE59/AF59))</f>
        <v>80.892597507403266</v>
      </c>
    </row>
    <row r="60" spans="1:33" x14ac:dyDescent="0.4">
      <c r="A60" s="15" t="s">
        <v>25</v>
      </c>
      <c r="B60" s="32" t="s">
        <v>26</v>
      </c>
      <c r="C60" s="29">
        <v>115</v>
      </c>
      <c r="D60" s="16">
        <v>437</v>
      </c>
      <c r="E60" s="16">
        <v>480</v>
      </c>
      <c r="F60" s="16">
        <v>143</v>
      </c>
      <c r="G60" s="16">
        <v>100</v>
      </c>
      <c r="H60" s="16">
        <v>25</v>
      </c>
      <c r="I60" s="16">
        <v>1</v>
      </c>
      <c r="J60" s="16">
        <v>17</v>
      </c>
      <c r="K60" s="16">
        <v>65</v>
      </c>
      <c r="L60" s="16">
        <v>66</v>
      </c>
      <c r="M60" s="16">
        <v>38</v>
      </c>
      <c r="N60" s="16">
        <v>8</v>
      </c>
      <c r="O60" s="16">
        <v>53</v>
      </c>
      <c r="P60" s="16">
        <v>2</v>
      </c>
      <c r="Q60" s="16">
        <v>3</v>
      </c>
      <c r="R60" s="16">
        <v>0</v>
      </c>
      <c r="S60" s="16">
        <v>12</v>
      </c>
      <c r="T60" s="16">
        <v>1</v>
      </c>
      <c r="U60" s="16">
        <v>1</v>
      </c>
      <c r="V60" s="16">
        <f>IF(OR(G60="",H60="",I60="",J60=""),"",(G60+H60*2+I60*3+J60*4))</f>
        <v>221</v>
      </c>
      <c r="W60" s="17">
        <f>IF(OR(D60="",D60=0,F60=""),"",(F60/D60))</f>
        <v>0.32723112128146453</v>
      </c>
      <c r="X60" s="17">
        <f>IF(OR(D60="",F60="",M60="",P60="",Q60="",(D60+M60+P60+Q60)=0),"",((F60+M60+P60)/(D60+M60+P60+Q60)))</f>
        <v>0.38124999999999998</v>
      </c>
      <c r="Y60" s="17">
        <f>IF(OR(D60="",D60=0,V60=""),"",(V60/D60))</f>
        <v>0.50572082379862704</v>
      </c>
      <c r="Z60" s="17">
        <f>IF(OR(X60="",Y60=""),"",SUM(X60:Y60))</f>
        <v>0.88697082379862702</v>
      </c>
      <c r="AA60" s="16">
        <f>VLOOKUP(B60,ParkFactors!$A$2:$B$31,2,FALSE)</f>
        <v>107</v>
      </c>
      <c r="AB60" s="18">
        <f>IF(OR(D60="",D60=0,J60=""),"",(J60/D60))</f>
        <v>3.8901601830663615E-2</v>
      </c>
      <c r="AC60" s="18">
        <f>IF(OR(E60="",M60="",N60="",P60="",(E60-N60-P60)=0),"",((M60-N60)/(E60-N60-P60)))</f>
        <v>6.3829787234042548E-2</v>
      </c>
      <c r="AD60" s="19">
        <f>IF(OR(AB60="",League!Z$2="",League!Z$2=0,AA60="",AA60=0),"",(100*AB60/League!Z$2/AA60))</f>
        <v>1.3670054329104009</v>
      </c>
      <c r="AE60" s="19">
        <f>IF(OR(AC60="",League!AA$2="",League!AA$2=0),"",(AC60/League!AA$2))</f>
        <v>0.85343094414158793</v>
      </c>
      <c r="AF60" s="19">
        <f>IF(AD60="","",(1/EXP(0.163)*EXP(0.163*AD60)))</f>
        <v>1.0616474349704179</v>
      </c>
      <c r="AG60" s="20">
        <f>IF(OR(AE60="",AF60="",AF60=0),"",(100*AE60/AF60))</f>
        <v>80.387416389827024</v>
      </c>
    </row>
    <row r="61" spans="1:33" x14ac:dyDescent="0.4">
      <c r="A61" s="15" t="s">
        <v>71</v>
      </c>
      <c r="B61" s="32" t="s">
        <v>30</v>
      </c>
      <c r="C61" s="29">
        <v>113</v>
      </c>
      <c r="D61" s="16">
        <v>395</v>
      </c>
      <c r="E61" s="16">
        <v>425</v>
      </c>
      <c r="F61" s="16">
        <v>108</v>
      </c>
      <c r="G61" s="16">
        <v>83</v>
      </c>
      <c r="H61" s="16">
        <v>15</v>
      </c>
      <c r="I61" s="16">
        <v>0</v>
      </c>
      <c r="J61" s="16">
        <v>10</v>
      </c>
      <c r="K61" s="16">
        <v>32</v>
      </c>
      <c r="L61" s="16">
        <v>55</v>
      </c>
      <c r="M61" s="16">
        <v>24</v>
      </c>
      <c r="N61" s="16">
        <v>0</v>
      </c>
      <c r="O61" s="16">
        <v>55</v>
      </c>
      <c r="P61" s="16">
        <v>1</v>
      </c>
      <c r="Q61" s="16">
        <v>5</v>
      </c>
      <c r="R61" s="16">
        <v>0</v>
      </c>
      <c r="S61" s="16">
        <v>10</v>
      </c>
      <c r="T61" s="16">
        <v>1</v>
      </c>
      <c r="U61" s="16">
        <v>0</v>
      </c>
      <c r="V61" s="16">
        <f>IF(OR(G61="",H61="",I61="",J61=""),"",(G61+H61*2+I61*3+J61*4))</f>
        <v>153</v>
      </c>
      <c r="W61" s="17">
        <f>IF(OR(D61="",D61=0,F61=""),"",(F61/D61))</f>
        <v>0.27341772151898736</v>
      </c>
      <c r="X61" s="17">
        <f>IF(OR(D61="",F61="",M61="",P61="",Q61="",(D61+M61+P61+Q61)=0),"",((F61+M61+P61)/(D61+M61+P61+Q61)))</f>
        <v>0.31294117647058822</v>
      </c>
      <c r="Y61" s="17">
        <f>IF(OR(D61="",D61=0,V61=""),"",(V61/D61))</f>
        <v>0.38734177215189874</v>
      </c>
      <c r="Z61" s="17">
        <f>IF(OR(X61="",Y61=""),"",SUM(X61:Y61))</f>
        <v>0.70028294862248697</v>
      </c>
      <c r="AA61" s="16">
        <f>VLOOKUP(B61,ParkFactors!$A$2:$B$31,2,FALSE)</f>
        <v>107</v>
      </c>
      <c r="AB61" s="18">
        <f>IF(OR(D61="",D61=0,J61=""),"",(J61/D61))</f>
        <v>2.5316455696202531E-2</v>
      </c>
      <c r="AC61" s="18">
        <f>IF(OR(E61="",M61="",N61="",P61="",(E61-N61-P61)=0),"",((M61-N61)/(E61-N61-P61)))</f>
        <v>5.6603773584905662E-2</v>
      </c>
      <c r="AD61" s="19">
        <f>IF(OR(AB61="",League!Z$2="",League!Z$2=0,AA61="",AA61=0),"",(100*AB61/League!Z$2/AA61))</f>
        <v>0.88962229960066308</v>
      </c>
      <c r="AE61" s="19">
        <f>IF(OR(AC61="",League!AA$2="",League!AA$2=0),"",(AC61/League!AA$2))</f>
        <v>0.75681612027650258</v>
      </c>
      <c r="AF61" s="19">
        <f>IF(AD61="","",(1/EXP(0.163)*EXP(0.163*AD61)))</f>
        <v>0.98216931675940045</v>
      </c>
      <c r="AG61" s="20">
        <f>IF(OR(AE61="",AF61="",AF61=0),"",(100*AE61/AF61))</f>
        <v>77.055565406335944</v>
      </c>
    </row>
    <row r="62" spans="1:33" x14ac:dyDescent="0.4">
      <c r="A62" s="15" t="s">
        <v>105</v>
      </c>
      <c r="B62" s="32" t="s">
        <v>65</v>
      </c>
      <c r="C62" s="29">
        <v>109</v>
      </c>
      <c r="D62" s="16">
        <v>391</v>
      </c>
      <c r="E62" s="16">
        <v>423</v>
      </c>
      <c r="F62" s="16">
        <v>92</v>
      </c>
      <c r="G62" s="16">
        <v>62</v>
      </c>
      <c r="H62" s="16">
        <v>14</v>
      </c>
      <c r="I62" s="16">
        <v>1</v>
      </c>
      <c r="J62" s="16">
        <v>15</v>
      </c>
      <c r="K62" s="16">
        <v>43</v>
      </c>
      <c r="L62" s="16">
        <v>54</v>
      </c>
      <c r="M62" s="16">
        <v>26</v>
      </c>
      <c r="N62" s="16">
        <v>1</v>
      </c>
      <c r="O62" s="16">
        <v>61</v>
      </c>
      <c r="P62" s="16">
        <v>4</v>
      </c>
      <c r="Q62" s="16">
        <v>2</v>
      </c>
      <c r="R62" s="16">
        <v>0</v>
      </c>
      <c r="S62" s="16">
        <v>10</v>
      </c>
      <c r="T62" s="16">
        <v>0</v>
      </c>
      <c r="U62" s="16">
        <v>0</v>
      </c>
      <c r="V62" s="16">
        <f>IF(OR(G62="",H62="",I62="",J62=""),"",(G62+H62*2+I62*3+J62*4))</f>
        <v>153</v>
      </c>
      <c r="W62" s="17">
        <f>IF(OR(D62="",D62=0,F62=""),"",(F62/D62))</f>
        <v>0.23529411764705882</v>
      </c>
      <c r="X62" s="17">
        <f>IF(OR(D62="",F62="",M62="",P62="",Q62="",(D62+M62+P62+Q62)=0),"",((F62+M62+P62)/(D62+M62+P62+Q62)))</f>
        <v>0.28841607565011823</v>
      </c>
      <c r="Y62" s="17">
        <f>IF(OR(D62="",D62=0,V62=""),"",(V62/D62))</f>
        <v>0.39130434782608697</v>
      </c>
      <c r="Z62" s="17">
        <f>IF(OR(X62="",Y62=""),"",SUM(X62:Y62))</f>
        <v>0.6797204234762052</v>
      </c>
      <c r="AA62" s="16">
        <f>VLOOKUP(B62,ParkFactors!$A$2:$B$31,2,FALSE)</f>
        <v>110</v>
      </c>
      <c r="AB62" s="18">
        <f>IF(OR(D62="",D62=0,J62=""),"",(J62/D62))</f>
        <v>3.8363171355498722E-2</v>
      </c>
      <c r="AC62" s="18">
        <f>IF(OR(E62="",M62="",N62="",P62="",(E62-N62-P62)=0),"",((M62-N62)/(E62-N62-P62)))</f>
        <v>5.9808612440191387E-2</v>
      </c>
      <c r="AD62" s="19">
        <f>IF(OR(AB62="",League!Z$2="",League!Z$2=0,AA62="",AA62=0),"",(100*AB62/League!Z$2/AA62))</f>
        <v>1.3113189895125097</v>
      </c>
      <c r="AE62" s="19">
        <f>IF(OR(AC62="",League!AA$2="",League!AA$2=0),"",(AC62/League!AA$2))</f>
        <v>0.79966615579455014</v>
      </c>
      <c r="AF62" s="19">
        <f>IF(AD62="","",(1/EXP(0.163)*EXP(0.163*AD62)))</f>
        <v>1.0520545802015469</v>
      </c>
      <c r="AG62" s="20">
        <f>IF(OR(AE62="",AF62="",AF62=0),"",(100*AE62/AF62))</f>
        <v>76.009949563772096</v>
      </c>
    </row>
    <row r="63" spans="1:33" x14ac:dyDescent="0.4">
      <c r="A63" s="15" t="s">
        <v>89</v>
      </c>
      <c r="B63" s="32" t="s">
        <v>60</v>
      </c>
      <c r="C63" s="29">
        <v>106</v>
      </c>
      <c r="D63" s="16">
        <v>424</v>
      </c>
      <c r="E63" s="16">
        <v>459</v>
      </c>
      <c r="F63" s="16">
        <v>109</v>
      </c>
      <c r="G63" s="16">
        <v>82</v>
      </c>
      <c r="H63" s="16">
        <v>18</v>
      </c>
      <c r="I63" s="16">
        <v>3</v>
      </c>
      <c r="J63" s="16">
        <v>6</v>
      </c>
      <c r="K63" s="16">
        <v>44</v>
      </c>
      <c r="L63" s="16">
        <v>59</v>
      </c>
      <c r="M63" s="16">
        <v>24</v>
      </c>
      <c r="N63" s="16">
        <v>1</v>
      </c>
      <c r="O63" s="16">
        <v>50</v>
      </c>
      <c r="P63" s="16">
        <v>1</v>
      </c>
      <c r="Q63" s="16">
        <v>6</v>
      </c>
      <c r="R63" s="16">
        <v>4</v>
      </c>
      <c r="S63" s="16">
        <v>6</v>
      </c>
      <c r="T63" s="16">
        <v>6</v>
      </c>
      <c r="U63" s="16">
        <v>2</v>
      </c>
      <c r="V63" s="16">
        <f>IF(OR(G63="",H63="",I63="",J63=""),"",(G63+H63*2+I63*3+J63*4))</f>
        <v>151</v>
      </c>
      <c r="W63" s="17">
        <f>IF(OR(D63="",D63=0,F63=""),"",(F63/D63))</f>
        <v>0.25707547169811323</v>
      </c>
      <c r="X63" s="17">
        <f>IF(OR(D63="",F63="",M63="",P63="",Q63="",(D63+M63+P63+Q63)=0),"",((F63+M63+P63)/(D63+M63+P63+Q63)))</f>
        <v>0.29450549450549451</v>
      </c>
      <c r="Y63" s="17">
        <f>IF(OR(D63="",D63=0,V63=""),"",(V63/D63))</f>
        <v>0.35613207547169812</v>
      </c>
      <c r="Z63" s="17">
        <f>IF(OR(X63="",Y63=""),"",SUM(X63:Y63))</f>
        <v>0.65063756997719269</v>
      </c>
      <c r="AA63" s="16">
        <f>VLOOKUP(B63,ParkFactors!$A$2:$B$31,2,FALSE)</f>
        <v>94</v>
      </c>
      <c r="AB63" s="18">
        <f>IF(OR(D63="",D63=0,J63=""),"",(J63/D63))</f>
        <v>1.4150943396226415E-2</v>
      </c>
      <c r="AC63" s="18">
        <f>IF(OR(E63="",M63="",N63="",P63="",(E63-N63-P63)=0),"",((M63-N63)/(E63-N63-P63)))</f>
        <v>5.0328227571115977E-2</v>
      </c>
      <c r="AD63" s="19">
        <f>IF(OR(AB63="",League!Z$2="",League!Z$2=0,AA63="",AA63=0),"",(100*AB63/League!Z$2/AA63))</f>
        <v>0.56603602708684297</v>
      </c>
      <c r="AE63" s="19">
        <f>IF(OR(AC63="",League!AA$2="",League!AA$2=0),"",(AC63/League!AA$2))</f>
        <v>0.67290944611017989</v>
      </c>
      <c r="AF63" s="19">
        <f>IF(AD63="","",(1/EXP(0.163)*EXP(0.163*AD63)))</f>
        <v>0.93170771165776334</v>
      </c>
      <c r="AG63" s="20">
        <f>IF(OR(AE63="",AF63="",AF63=0),"",(100*AE63/AF63))</f>
        <v>72.223234571375357</v>
      </c>
    </row>
    <row r="64" spans="1:33" x14ac:dyDescent="0.4">
      <c r="A64" s="15" t="s">
        <v>23</v>
      </c>
      <c r="B64" s="32" t="s">
        <v>24</v>
      </c>
      <c r="C64" s="29">
        <v>118</v>
      </c>
      <c r="D64" s="16">
        <v>445</v>
      </c>
      <c r="E64" s="16">
        <v>505</v>
      </c>
      <c r="F64" s="16">
        <v>146</v>
      </c>
      <c r="G64" s="16">
        <v>96</v>
      </c>
      <c r="H64" s="16">
        <v>25</v>
      </c>
      <c r="I64" s="16">
        <v>0</v>
      </c>
      <c r="J64" s="16">
        <v>25</v>
      </c>
      <c r="K64" s="16">
        <v>66</v>
      </c>
      <c r="L64" s="16">
        <v>84</v>
      </c>
      <c r="M64" s="16">
        <v>53</v>
      </c>
      <c r="N64" s="16">
        <v>22</v>
      </c>
      <c r="O64" s="16">
        <v>36</v>
      </c>
      <c r="P64" s="16">
        <v>1</v>
      </c>
      <c r="Q64" s="16">
        <v>6</v>
      </c>
      <c r="R64" s="16">
        <v>0</v>
      </c>
      <c r="S64" s="16">
        <v>15</v>
      </c>
      <c r="T64" s="16">
        <v>3</v>
      </c>
      <c r="U64" s="16">
        <v>2</v>
      </c>
      <c r="V64" s="16">
        <f>IF(OR(G64="",H64="",I64="",J64=""),"",(G64+H64*2+I64*3+J64*4))</f>
        <v>246</v>
      </c>
      <c r="W64" s="17">
        <f>IF(OR(D64="",D64=0,F64=""),"",(F64/D64))</f>
        <v>0.32808988764044944</v>
      </c>
      <c r="X64" s="17">
        <f>IF(OR(D64="",F64="",M64="",P64="",Q64="",(D64+M64+P64+Q64)=0),"",((F64+M64+P64)/(D64+M64+P64+Q64)))</f>
        <v>0.39603960396039606</v>
      </c>
      <c r="Y64" s="17">
        <f>IF(OR(D64="",D64=0,V64=""),"",(V64/D64))</f>
        <v>0.55280898876404494</v>
      </c>
      <c r="Z64" s="17">
        <f>IF(OR(X64="",Y64=""),"",SUM(X64:Y64))</f>
        <v>0.948848592724441</v>
      </c>
      <c r="AA64" s="16">
        <f>VLOOKUP(B64,ParkFactors!$A$2:$B$31,2,FALSE)</f>
        <v>99</v>
      </c>
      <c r="AB64" s="18">
        <f>IF(OR(D64="",D64=0,J64=""),"",(J64/D64))</f>
        <v>5.6179775280898875E-2</v>
      </c>
      <c r="AC64" s="18">
        <f>IF(OR(E64="",M64="",N64="",P64="",(E64-N64-P64)=0),"",((M64-N64)/(E64-N64-P64)))</f>
        <v>6.4315352697095429E-2</v>
      </c>
      <c r="AD64" s="19">
        <f>IF(OR(AB64="",League!Z$2="",League!Z$2=0,AA64="",AA64=0),"",(100*AB64/League!Z$2/AA64))</f>
        <v>2.1336900744876868</v>
      </c>
      <c r="AE64" s="19">
        <f>IF(OR(AC64="",League!AA$2="",League!AA$2=0),"",(AC64/League!AA$2))</f>
        <v>0.85992315740960834</v>
      </c>
      <c r="AF64" s="19">
        <f>IF(AD64="","",(1/EXP(0.163)*EXP(0.163*AD64)))</f>
        <v>1.2029675737512124</v>
      </c>
      <c r="AG64" s="20">
        <f>IF(OR(AE64="",AF64="",AF64=0),"",(100*AE64/AF64))</f>
        <v>71.483486020168513</v>
      </c>
    </row>
    <row r="65" spans="1:33" x14ac:dyDescent="0.4">
      <c r="A65" s="15" t="s">
        <v>67</v>
      </c>
      <c r="B65" s="32" t="s">
        <v>45</v>
      </c>
      <c r="C65" s="29">
        <v>125</v>
      </c>
      <c r="D65" s="16">
        <v>486</v>
      </c>
      <c r="E65" s="16">
        <v>524</v>
      </c>
      <c r="F65" s="16">
        <v>134</v>
      </c>
      <c r="G65" s="16">
        <v>98</v>
      </c>
      <c r="H65" s="16">
        <v>26</v>
      </c>
      <c r="I65" s="16">
        <v>4</v>
      </c>
      <c r="J65" s="16">
        <v>6</v>
      </c>
      <c r="K65" s="16">
        <v>62</v>
      </c>
      <c r="L65" s="16">
        <v>55</v>
      </c>
      <c r="M65" s="16">
        <v>26</v>
      </c>
      <c r="N65" s="16">
        <v>1</v>
      </c>
      <c r="O65" s="16">
        <v>49</v>
      </c>
      <c r="P65" s="16">
        <v>4</v>
      </c>
      <c r="Q65" s="16">
        <v>5</v>
      </c>
      <c r="R65" s="16">
        <v>3</v>
      </c>
      <c r="S65" s="16">
        <v>8</v>
      </c>
      <c r="T65" s="16">
        <v>14</v>
      </c>
      <c r="U65" s="16">
        <v>9</v>
      </c>
      <c r="V65" s="16">
        <f>IF(OR(G65="",H65="",I65="",J65=""),"",(G65+H65*2+I65*3+J65*4))</f>
        <v>186</v>
      </c>
      <c r="W65" s="17">
        <f>IF(OR(D65="",D65=0,F65=""),"",(F65/D65))</f>
        <v>0.27572016460905352</v>
      </c>
      <c r="X65" s="17">
        <f>IF(OR(D65="",F65="",M65="",P65="",Q65="",(D65+M65+P65+Q65)=0),"",((F65+M65+P65)/(D65+M65+P65+Q65)))</f>
        <v>0.31477927063339733</v>
      </c>
      <c r="Y65" s="17">
        <f>IF(OR(D65="",D65=0,V65=""),"",(V65/D65))</f>
        <v>0.38271604938271603</v>
      </c>
      <c r="Z65" s="17">
        <f>IF(OR(X65="",Y65=""),"",SUM(X65:Y65))</f>
        <v>0.69749532001611336</v>
      </c>
      <c r="AA65" s="16">
        <f>VLOOKUP(B65,ParkFactors!$A$2:$B$31,2,FALSE)</f>
        <v>95</v>
      </c>
      <c r="AB65" s="18">
        <f>IF(OR(D65="",D65=0,J65=""),"",(J65/D65))</f>
        <v>1.2345679012345678E-2</v>
      </c>
      <c r="AC65" s="18">
        <f>IF(OR(E65="",M65="",N65="",P65="",(E65-N65-P65)=0),"",((M65-N65)/(E65-N65-P65)))</f>
        <v>4.8169556840077073E-2</v>
      </c>
      <c r="AD65" s="19">
        <f>IF(OR(AB65="",League!Z$2="",League!Z$2=0,AA65="",AA65=0),"",(100*AB65/League!Z$2/AA65))</f>
        <v>0.48862750477741418</v>
      </c>
      <c r="AE65" s="19">
        <f>IF(OR(AC65="",League!AA$2="",League!AA$2=0),"",(AC65/League!AA$2))</f>
        <v>0.64404711584223884</v>
      </c>
      <c r="AF65" s="19">
        <f>IF(AD65="","",(1/EXP(0.163)*EXP(0.163*AD65)))</f>
        <v>0.92002566119822027</v>
      </c>
      <c r="AG65" s="20">
        <f>IF(OR(AE65="",AF65="",AF65=0),"",(100*AE65/AF65))</f>
        <v>70.003168716342842</v>
      </c>
    </row>
    <row r="66" spans="1:33" x14ac:dyDescent="0.4">
      <c r="A66" s="15" t="s">
        <v>70</v>
      </c>
      <c r="B66" s="32" t="s">
        <v>45</v>
      </c>
      <c r="C66" s="29">
        <v>127</v>
      </c>
      <c r="D66" s="16">
        <v>511</v>
      </c>
      <c r="E66" s="16">
        <v>565</v>
      </c>
      <c r="F66" s="16">
        <v>140</v>
      </c>
      <c r="G66" s="16">
        <v>85</v>
      </c>
      <c r="H66" s="16">
        <v>32</v>
      </c>
      <c r="I66" s="16">
        <v>0</v>
      </c>
      <c r="J66" s="16">
        <v>23</v>
      </c>
      <c r="K66" s="16">
        <v>71</v>
      </c>
      <c r="L66" s="16">
        <v>78</v>
      </c>
      <c r="M66" s="16">
        <v>42</v>
      </c>
      <c r="N66" s="16">
        <v>10</v>
      </c>
      <c r="O66" s="16">
        <v>54</v>
      </c>
      <c r="P66" s="16">
        <v>5</v>
      </c>
      <c r="Q66" s="16">
        <v>7</v>
      </c>
      <c r="R66" s="16">
        <v>0</v>
      </c>
      <c r="S66" s="16">
        <v>23</v>
      </c>
      <c r="T66" s="16">
        <v>5</v>
      </c>
      <c r="U66" s="16">
        <v>1</v>
      </c>
      <c r="V66" s="16">
        <f>IF(OR(G66="",H66="",I66="",J66=""),"",(G66+H66*2+I66*3+J66*4))</f>
        <v>241</v>
      </c>
      <c r="W66" s="17">
        <f>IF(OR(D66="",D66=0,F66=""),"",(F66/D66))</f>
        <v>0.27397260273972601</v>
      </c>
      <c r="X66" s="17">
        <f>IF(OR(D66="",F66="",M66="",P66="",Q66="",(D66+M66+P66+Q66)=0),"",((F66+M66+P66)/(D66+M66+P66+Q66)))</f>
        <v>0.33097345132743361</v>
      </c>
      <c r="Y66" s="17">
        <f>IF(OR(D66="",D66=0,V66=""),"",(V66/D66))</f>
        <v>0.47162426614481406</v>
      </c>
      <c r="Z66" s="17">
        <f>IF(OR(X66="",Y66=""),"",SUM(X66:Y66))</f>
        <v>0.80259771747224762</v>
      </c>
      <c r="AA66" s="16">
        <f>VLOOKUP(B66,ParkFactors!$A$2:$B$31,2,FALSE)</f>
        <v>95</v>
      </c>
      <c r="AB66" s="18">
        <f>IF(OR(D66="",D66=0,J66=""),"",(J66/D66))</f>
        <v>4.5009784735812131E-2</v>
      </c>
      <c r="AC66" s="18">
        <f>IF(OR(E66="",M66="",N66="",P66="",(E66-N66-P66)=0),"",((M66-N66)/(E66-N66-P66)))</f>
        <v>5.8181818181818182E-2</v>
      </c>
      <c r="AD66" s="19">
        <f>IF(OR(AB66="",League!Z$2="",League!Z$2=0,AA66="",AA66=0),"",(100*AB66/League!Z$2/AA66))</f>
        <v>1.7814345232883027</v>
      </c>
      <c r="AE66" s="19">
        <f>IF(OR(AC66="",League!AA$2="",League!AA$2=0),"",(AC66/League!AA$2))</f>
        <v>0.77791523635693838</v>
      </c>
      <c r="AF66" s="19">
        <f>IF(AD66="","",(1/EXP(0.163)*EXP(0.163*AD66)))</f>
        <v>1.1358415470004297</v>
      </c>
      <c r="AG66" s="20">
        <f>IF(OR(AE66="",AF66="",AF66=0),"",(100*AE66/AF66))</f>
        <v>68.488006836101761</v>
      </c>
    </row>
    <row r="67" spans="1:33" x14ac:dyDescent="0.4">
      <c r="A67" s="15" t="s">
        <v>21</v>
      </c>
      <c r="B67" s="32" t="s">
        <v>22</v>
      </c>
      <c r="C67" s="29">
        <v>127</v>
      </c>
      <c r="D67" s="16">
        <v>533</v>
      </c>
      <c r="E67" s="16">
        <v>572</v>
      </c>
      <c r="F67" s="16">
        <v>178</v>
      </c>
      <c r="G67" s="16">
        <v>137</v>
      </c>
      <c r="H67" s="16">
        <v>33</v>
      </c>
      <c r="I67" s="16">
        <v>2</v>
      </c>
      <c r="J67" s="16">
        <v>6</v>
      </c>
      <c r="K67" s="16">
        <v>68</v>
      </c>
      <c r="L67" s="16">
        <v>43</v>
      </c>
      <c r="M67" s="16">
        <v>30</v>
      </c>
      <c r="N67" s="16">
        <v>4</v>
      </c>
      <c r="O67" s="16">
        <v>45</v>
      </c>
      <c r="P67" s="16">
        <v>4</v>
      </c>
      <c r="Q67" s="16">
        <v>4</v>
      </c>
      <c r="R67" s="16">
        <v>1</v>
      </c>
      <c r="S67" s="16">
        <v>14</v>
      </c>
      <c r="T67" s="16">
        <v>47</v>
      </c>
      <c r="U67" s="16">
        <v>7</v>
      </c>
      <c r="V67" s="16">
        <f>IF(OR(G67="",H67="",I67="",J67=""),"",(G67+H67*2+I67*3+J67*4))</f>
        <v>233</v>
      </c>
      <c r="W67" s="17">
        <f>IF(OR(D67="",D67=0,F67=""),"",(F67/D67))</f>
        <v>0.33395872420262662</v>
      </c>
      <c r="X67" s="17">
        <f>IF(OR(D67="",F67="",M67="",P67="",Q67="",(D67+M67+P67+Q67)=0),"",((F67+M67+P67)/(D67+M67+P67+Q67)))</f>
        <v>0.37127845884413307</v>
      </c>
      <c r="Y67" s="17">
        <f>IF(OR(D67="",D67=0,V67=""),"",(V67/D67))</f>
        <v>0.43714821763602252</v>
      </c>
      <c r="Z67" s="17">
        <f>IF(OR(X67="",Y67=""),"",SUM(X67:Y67))</f>
        <v>0.80842667648015554</v>
      </c>
      <c r="AA67" s="16">
        <f>VLOOKUP(B67,ParkFactors!$A$2:$B$31,2,FALSE)</f>
        <v>104</v>
      </c>
      <c r="AB67" s="18">
        <f>IF(OR(D67="",D67=0,J67=""),"",(J67/D67))</f>
        <v>1.125703564727955E-2</v>
      </c>
      <c r="AC67" s="18">
        <f>IF(OR(E67="",M67="",N67="",P67="",(E67-N67-P67)=0),"",((M67-N67)/(E67-N67-P67)))</f>
        <v>4.6099290780141841E-2</v>
      </c>
      <c r="AD67" s="19">
        <f>IF(OR(AB67="",League!Z$2="",League!Z$2=0,AA67="",AA67=0),"",(100*AB67/League!Z$2/AA67))</f>
        <v>0.40698390632799131</v>
      </c>
      <c r="AE67" s="19">
        <f>IF(OR(AC67="",League!AA$2="",League!AA$2=0),"",(AC67/League!AA$2))</f>
        <v>0.61636679299114683</v>
      </c>
      <c r="AF67" s="19">
        <f>IF(AD67="","",(1/EXP(0.163)*EXP(0.163*AD67)))</f>
        <v>0.90786315393115047</v>
      </c>
      <c r="AG67" s="20">
        <f>IF(OR(AE67="",AF67="",AF67=0),"",(100*AE67/AF67))</f>
        <v>67.892037508319248</v>
      </c>
    </row>
    <row r="68" spans="1:33" x14ac:dyDescent="0.4">
      <c r="A68" s="15" t="s">
        <v>107</v>
      </c>
      <c r="B68" s="32" t="s">
        <v>35</v>
      </c>
      <c r="C68" s="29">
        <v>119</v>
      </c>
      <c r="D68" s="16">
        <v>438</v>
      </c>
      <c r="E68" s="16">
        <v>470</v>
      </c>
      <c r="F68" s="16">
        <v>102</v>
      </c>
      <c r="G68" s="16">
        <v>64</v>
      </c>
      <c r="H68" s="16">
        <v>20</v>
      </c>
      <c r="I68" s="16">
        <v>2</v>
      </c>
      <c r="J68" s="16">
        <v>16</v>
      </c>
      <c r="K68" s="16">
        <v>56</v>
      </c>
      <c r="L68" s="16">
        <v>47</v>
      </c>
      <c r="M68" s="16">
        <v>27</v>
      </c>
      <c r="N68" s="16">
        <v>3</v>
      </c>
      <c r="O68" s="16">
        <v>103</v>
      </c>
      <c r="P68" s="16">
        <v>2</v>
      </c>
      <c r="Q68" s="16">
        <v>3</v>
      </c>
      <c r="R68" s="16">
        <v>0</v>
      </c>
      <c r="S68" s="16">
        <v>18</v>
      </c>
      <c r="T68" s="16">
        <v>0</v>
      </c>
      <c r="U68" s="16">
        <v>0</v>
      </c>
      <c r="V68" s="16">
        <f>IF(OR(G68="",H68="",I68="",J68=""),"",(G68+H68*2+I68*3+J68*4))</f>
        <v>174</v>
      </c>
      <c r="W68" s="17">
        <f>IF(OR(D68="",D68=0,F68=""),"",(F68/D68))</f>
        <v>0.23287671232876711</v>
      </c>
      <c r="X68" s="17">
        <f>IF(OR(D68="",F68="",M68="",P68="",Q68="",(D68+M68+P68+Q68)=0),"",((F68+M68+P68)/(D68+M68+P68+Q68)))</f>
        <v>0.27872340425531916</v>
      </c>
      <c r="Y68" s="17">
        <f>IF(OR(D68="",D68=0,V68=""),"",(V68/D68))</f>
        <v>0.39726027397260272</v>
      </c>
      <c r="Z68" s="17">
        <f>IF(OR(X68="",Y68=""),"",SUM(X68:Y68))</f>
        <v>0.67598367822792182</v>
      </c>
      <c r="AA68" s="16">
        <f>VLOOKUP(B68,ParkFactors!$A$2:$B$31,2,FALSE)</f>
        <v>112</v>
      </c>
      <c r="AB68" s="18">
        <f>IF(OR(D68="",D68=0,J68=""),"",(J68/D68))</f>
        <v>3.6529680365296802E-2</v>
      </c>
      <c r="AC68" s="18">
        <f>IF(OR(E68="",M68="",N68="",P68="",(E68-N68-P68)=0),"",((M68-N68)/(E68-N68-P68)))</f>
        <v>5.1612903225806452E-2</v>
      </c>
      <c r="AD68" s="19">
        <f>IF(OR(AB68="",League!Z$2="",League!Z$2=0,AA68="",AA68=0),"",(100*AB68/League!Z$2/AA68))</f>
        <v>1.2263498529883241</v>
      </c>
      <c r="AE68" s="19">
        <f>IF(OR(AC68="",League!AA$2="",League!AA$2=0),"",(AC68/League!AA$2))</f>
        <v>0.69008609676825183</v>
      </c>
      <c r="AF68" s="19">
        <f>IF(AD68="","",(1/EXP(0.163)*EXP(0.163*AD68)))</f>
        <v>1.0375840958067288</v>
      </c>
      <c r="AG68" s="20">
        <f>IF(OR(AE68="",AF68="",AF68=0),"",(100*AE68/AF68))</f>
        <v>66.508931618858824</v>
      </c>
    </row>
    <row r="69" spans="1:33" x14ac:dyDescent="0.4">
      <c r="A69" s="15" t="s">
        <v>57</v>
      </c>
      <c r="B69" s="32" t="s">
        <v>49</v>
      </c>
      <c r="C69" s="29">
        <v>117</v>
      </c>
      <c r="D69" s="16">
        <v>443</v>
      </c>
      <c r="E69" s="16">
        <v>474</v>
      </c>
      <c r="F69" s="16">
        <v>125</v>
      </c>
      <c r="G69" s="16">
        <v>92</v>
      </c>
      <c r="H69" s="16">
        <v>26</v>
      </c>
      <c r="I69" s="16">
        <v>0</v>
      </c>
      <c r="J69" s="16">
        <v>7</v>
      </c>
      <c r="K69" s="16">
        <v>47</v>
      </c>
      <c r="L69" s="16">
        <v>43</v>
      </c>
      <c r="M69" s="16">
        <v>21</v>
      </c>
      <c r="N69" s="16">
        <v>0</v>
      </c>
      <c r="O69" s="16">
        <v>85</v>
      </c>
      <c r="P69" s="16">
        <v>3</v>
      </c>
      <c r="Q69" s="16">
        <v>4</v>
      </c>
      <c r="R69" s="16">
        <v>3</v>
      </c>
      <c r="S69" s="16">
        <v>7</v>
      </c>
      <c r="T69" s="16">
        <v>0</v>
      </c>
      <c r="U69" s="16">
        <v>0</v>
      </c>
      <c r="V69" s="16">
        <f>IF(OR(G69="",H69="",I69="",J69=""),"",(G69+H69*2+I69*3+J69*4))</f>
        <v>172</v>
      </c>
      <c r="W69" s="17">
        <f>IF(OR(D69="",D69=0,F69=""),"",(F69/D69))</f>
        <v>0.28216704288939054</v>
      </c>
      <c r="X69" s="17">
        <f>IF(OR(D69="",F69="",M69="",P69="",Q69="",(D69+M69+P69+Q69)=0),"",((F69+M69+P69)/(D69+M69+P69+Q69)))</f>
        <v>0.31634819532908703</v>
      </c>
      <c r="Y69" s="17">
        <f>IF(OR(D69="",D69=0,V69=""),"",(V69/D69))</f>
        <v>0.38826185101580135</v>
      </c>
      <c r="Z69" s="17">
        <f>IF(OR(X69="",Y69=""),"",SUM(X69:Y69))</f>
        <v>0.70461004634488833</v>
      </c>
      <c r="AA69" s="16">
        <f>VLOOKUP(B69,ParkFactors!$A$2:$B$31,2,FALSE)</f>
        <v>110</v>
      </c>
      <c r="AB69" s="18">
        <f>IF(OR(D69="",D69=0,J69=""),"",(J69/D69))</f>
        <v>1.580135440180587E-2</v>
      </c>
      <c r="AC69" s="18">
        <f>IF(OR(E69="",M69="",N69="",P69="",(E69-N69-P69)=0),"",((M69-N69)/(E69-N69-P69)))</f>
        <v>4.4585987261146494E-2</v>
      </c>
      <c r="AD69" s="19">
        <f>IF(OR(AB69="",League!Z$2="",League!Z$2=0,AA69="",AA69=0),"",(100*AB69/League!Z$2/AA69))</f>
        <v>0.54011739267054004</v>
      </c>
      <c r="AE69" s="19">
        <f>IF(OR(AC69="",League!AA$2="",League!AA$2=0),"",(AC69/League!AA$2))</f>
        <v>0.59613329219231936</v>
      </c>
      <c r="AF69" s="19">
        <f>IF(AD69="","",(1/EXP(0.163)*EXP(0.163*AD69)))</f>
        <v>0.92777979428525692</v>
      </c>
      <c r="AG69" s="20">
        <f>IF(OR(AE69="",AF69="",AF69=0),"",(100*AE69/AF69))</f>
        <v>64.253748126899936</v>
      </c>
    </row>
    <row r="70" spans="1:33" x14ac:dyDescent="0.4">
      <c r="A70" s="15" t="s">
        <v>90</v>
      </c>
      <c r="B70" s="32" t="s">
        <v>78</v>
      </c>
      <c r="C70" s="29">
        <v>122</v>
      </c>
      <c r="D70" s="16">
        <v>480</v>
      </c>
      <c r="E70" s="16">
        <v>518</v>
      </c>
      <c r="F70" s="16">
        <v>123</v>
      </c>
      <c r="G70" s="16">
        <v>68</v>
      </c>
      <c r="H70" s="16">
        <v>30</v>
      </c>
      <c r="I70" s="16">
        <v>4</v>
      </c>
      <c r="J70" s="16">
        <v>21</v>
      </c>
      <c r="K70" s="16">
        <v>77</v>
      </c>
      <c r="L70" s="16">
        <v>85</v>
      </c>
      <c r="M70" s="16">
        <v>31</v>
      </c>
      <c r="N70" s="16">
        <v>3</v>
      </c>
      <c r="O70" s="16">
        <v>96</v>
      </c>
      <c r="P70" s="16">
        <v>1</v>
      </c>
      <c r="Q70" s="16">
        <v>6</v>
      </c>
      <c r="R70" s="16">
        <v>0</v>
      </c>
      <c r="S70" s="16">
        <v>11</v>
      </c>
      <c r="T70" s="16">
        <v>4</v>
      </c>
      <c r="U70" s="16">
        <v>2</v>
      </c>
      <c r="V70" s="16">
        <f>IF(OR(G70="",H70="",I70="",J70=""),"",(G70+H70*2+I70*3+J70*4))</f>
        <v>224</v>
      </c>
      <c r="W70" s="17">
        <f>IF(OR(D70="",D70=0,F70=""),"",(F70/D70))</f>
        <v>0.25624999999999998</v>
      </c>
      <c r="X70" s="17">
        <f>IF(OR(D70="",F70="",M70="",P70="",Q70="",(D70+M70+P70+Q70)=0),"",((F70+M70+P70)/(D70+M70+P70+Q70)))</f>
        <v>0.29922779922779924</v>
      </c>
      <c r="Y70" s="17">
        <f>IF(OR(D70="",D70=0,V70=""),"",(V70/D70))</f>
        <v>0.46666666666666667</v>
      </c>
      <c r="Z70" s="17">
        <f>IF(OR(X70="",Y70=""),"",SUM(X70:Y70))</f>
        <v>0.76589446589446597</v>
      </c>
      <c r="AA70" s="21">
        <f>432/E70*ParkFactors!B11+86/E70*ParkFactors!B4</f>
        <v>92.83011583011583</v>
      </c>
      <c r="AB70" s="18">
        <f>IF(OR(D70="",D70=0,J70=""),"",(J70/D70))</f>
        <v>4.3749999999999997E-2</v>
      </c>
      <c r="AC70" s="18">
        <f>IF(OR(E70="",M70="",N70="",P70="",(E70-N70-P70)=0),"",((M70-N70)/(E70-N70-P70)))</f>
        <v>5.4474708171206226E-2</v>
      </c>
      <c r="AD70" s="19">
        <f>IF(OR(AB70="",League!Z$2="",League!Z$2=0,AA70="",AA70=0),"",(100*AB70/League!Z$2/AA70))</f>
        <v>1.7720488866594155</v>
      </c>
      <c r="AE70" s="19">
        <f>IF(OR(AC70="",League!AA$2="",League!AA$2=0),"",(AC70/League!AA$2))</f>
        <v>0.72834962548011017</v>
      </c>
      <c r="AF70" s="19">
        <f>IF(AD70="","",(1/EXP(0.163)*EXP(0.163*AD70)))</f>
        <v>1.1341051983705885</v>
      </c>
      <c r="AG70" s="20">
        <f>IF(OR(AE70="",AF70="",AF70=0),"",(100*AE70/AF70))</f>
        <v>64.222404281944691</v>
      </c>
    </row>
    <row r="71" spans="1:33" x14ac:dyDescent="0.4">
      <c r="A71" s="15" t="s">
        <v>114</v>
      </c>
      <c r="B71" s="32" t="s">
        <v>78</v>
      </c>
      <c r="C71" s="29">
        <v>103</v>
      </c>
      <c r="D71" s="16">
        <v>397</v>
      </c>
      <c r="E71" s="16">
        <v>429</v>
      </c>
      <c r="F71" s="16">
        <v>86</v>
      </c>
      <c r="G71" s="16">
        <v>55</v>
      </c>
      <c r="H71" s="16">
        <v>24</v>
      </c>
      <c r="I71" s="16">
        <v>0</v>
      </c>
      <c r="J71" s="16">
        <v>7</v>
      </c>
      <c r="K71" s="16">
        <v>43</v>
      </c>
      <c r="L71" s="16">
        <v>36</v>
      </c>
      <c r="M71" s="16">
        <v>19</v>
      </c>
      <c r="N71" s="16">
        <v>1</v>
      </c>
      <c r="O71" s="16">
        <v>72</v>
      </c>
      <c r="P71" s="16">
        <v>5</v>
      </c>
      <c r="Q71" s="16">
        <v>5</v>
      </c>
      <c r="R71" s="16">
        <v>3</v>
      </c>
      <c r="S71" s="16">
        <v>13</v>
      </c>
      <c r="T71" s="16">
        <v>3</v>
      </c>
      <c r="U71" s="16">
        <v>0</v>
      </c>
      <c r="V71" s="16">
        <f>IF(OR(G71="",H71="",I71="",J71=""),"",(G71+H71*2+I71*3+J71*4))</f>
        <v>131</v>
      </c>
      <c r="W71" s="17">
        <f>IF(OR(D71="",D71=0,F71=""),"",(F71/D71))</f>
        <v>0.21662468513853905</v>
      </c>
      <c r="X71" s="17">
        <f>IF(OR(D71="",F71="",M71="",P71="",Q71="",(D71+M71+P71+Q71)=0),"",((F71+M71+P71)/(D71+M71+P71+Q71)))</f>
        <v>0.25821596244131456</v>
      </c>
      <c r="Y71" s="17">
        <f>IF(OR(D71="",D71=0,V71=""),"",(V71/D71))</f>
        <v>0.32997481108312343</v>
      </c>
      <c r="Z71" s="17">
        <f>IF(OR(X71="",Y71=""),"",SUM(X71:Y71))</f>
        <v>0.58819077352443805</v>
      </c>
      <c r="AA71" s="21">
        <f>422/E71*ParkFactors!B5+7/E71*ParkFactors!B2</f>
        <v>111.72261072261072</v>
      </c>
      <c r="AB71" s="18">
        <f>IF(OR(D71="",D71=0,J71=""),"",(J71/D71))</f>
        <v>1.7632241813602016E-2</v>
      </c>
      <c r="AC71" s="18">
        <f>IF(OR(E71="",M71="",N71="",P71="",(E71-N71-P71)=0),"",((M71-N71)/(E71-N71-P71)))</f>
        <v>4.2553191489361701E-2</v>
      </c>
      <c r="AD71" s="19">
        <f>IF(OR(AB71="",League!Z$2="",League!Z$2=0,AA71="",AA71=0),"",(100*AB71/League!Z$2/AA71))</f>
        <v>0.59340744591795147</v>
      </c>
      <c r="AE71" s="19">
        <f>IF(OR(AC71="",League!AA$2="",League!AA$2=0),"",(AC71/League!AA$2))</f>
        <v>0.5689539627610587</v>
      </c>
      <c r="AF71" s="19">
        <f>IF(AD71="","",(1/EXP(0.163)*EXP(0.163*AD71)))</f>
        <v>0.93587385085468644</v>
      </c>
      <c r="AG71" s="20">
        <f>IF(OR(AE71="",AF71="",AF71=0),"",(100*AE71/AF71))</f>
        <v>60.793873259890923</v>
      </c>
    </row>
    <row r="72" spans="1:33" x14ac:dyDescent="0.4">
      <c r="A72" s="15" t="s">
        <v>66</v>
      </c>
      <c r="B72" s="32" t="s">
        <v>60</v>
      </c>
      <c r="C72" s="29">
        <v>129</v>
      </c>
      <c r="D72" s="16">
        <v>449</v>
      </c>
      <c r="E72" s="16">
        <v>484</v>
      </c>
      <c r="F72" s="16">
        <v>124</v>
      </c>
      <c r="G72" s="16">
        <v>92</v>
      </c>
      <c r="H72" s="16">
        <v>26</v>
      </c>
      <c r="I72" s="16">
        <v>4</v>
      </c>
      <c r="J72" s="16">
        <v>2</v>
      </c>
      <c r="K72" s="16">
        <v>58</v>
      </c>
      <c r="L72" s="16">
        <v>43</v>
      </c>
      <c r="M72" s="16">
        <v>20</v>
      </c>
      <c r="N72" s="16">
        <v>1</v>
      </c>
      <c r="O72" s="16">
        <v>71</v>
      </c>
      <c r="P72" s="16">
        <v>5</v>
      </c>
      <c r="Q72" s="16">
        <v>3</v>
      </c>
      <c r="R72" s="16">
        <v>7</v>
      </c>
      <c r="S72" s="16">
        <v>9</v>
      </c>
      <c r="T72" s="16">
        <v>24</v>
      </c>
      <c r="U72" s="16">
        <v>3</v>
      </c>
      <c r="V72" s="16">
        <f>IF(OR(G72="",H72="",I72="",J72=""),"",(G72+H72*2+I72*3+J72*4))</f>
        <v>164</v>
      </c>
      <c r="W72" s="17">
        <f>IF(OR(D72="",D72=0,F72=""),"",(F72/D72))</f>
        <v>0.27616926503340755</v>
      </c>
      <c r="X72" s="17">
        <f>IF(OR(D72="",F72="",M72="",P72="",Q72="",(D72+M72+P72+Q72)=0),"",((F72+M72+P72)/(D72+M72+P72+Q72)))</f>
        <v>0.31236897274633124</v>
      </c>
      <c r="Y72" s="17">
        <f>IF(OR(D72="",D72=0,V72=""),"",(V72/D72))</f>
        <v>0.36525612472160357</v>
      </c>
      <c r="Z72" s="17">
        <f>IF(OR(X72="",Y72=""),"",SUM(X72:Y72))</f>
        <v>0.67762509746793476</v>
      </c>
      <c r="AA72" s="16">
        <f>VLOOKUP(B72,ParkFactors!$A$2:$B$31,2,FALSE)</f>
        <v>94</v>
      </c>
      <c r="AB72" s="18">
        <f>IF(OR(D72="",D72=0,J72=""),"",(J72/D72))</f>
        <v>4.4543429844097994E-3</v>
      </c>
      <c r="AC72" s="18">
        <f>IF(OR(E72="",M72="",N72="",P72="",(E72-N72-P72)=0),"",((M72-N72)/(E72-N72-P72)))</f>
        <v>3.9748953974895397E-2</v>
      </c>
      <c r="AD72" s="19">
        <f>IF(OR(AB72="",League!Z$2="",League!Z$2=0,AA72="",AA72=0),"",(100*AB72/League!Z$2/AA72))</f>
        <v>0.17817318150320816</v>
      </c>
      <c r="AE72" s="19">
        <f>IF(OR(AC72="",League!AA$2="",League!AA$2=0),"",(AC72/League!AA$2))</f>
        <v>0.53146013467115627</v>
      </c>
      <c r="AF72" s="19">
        <f>IF(AD72="","",(1/EXP(0.163)*EXP(0.163*AD72)))</f>
        <v>0.87462699808405608</v>
      </c>
      <c r="AG72" s="20">
        <f>IF(OR(AE72="",AF72="",AF72=0),"",(100*AE72/AF72))</f>
        <v>60.764204150496653</v>
      </c>
    </row>
    <row r="73" spans="1:33" x14ac:dyDescent="0.4">
      <c r="A73" s="15" t="s">
        <v>111</v>
      </c>
      <c r="B73" s="32" t="s">
        <v>22</v>
      </c>
      <c r="C73" s="29">
        <v>128</v>
      </c>
      <c r="D73" s="16">
        <v>484</v>
      </c>
      <c r="E73" s="16">
        <v>518</v>
      </c>
      <c r="F73" s="16">
        <v>109</v>
      </c>
      <c r="G73" s="16">
        <v>78</v>
      </c>
      <c r="H73" s="16">
        <v>17</v>
      </c>
      <c r="I73" s="16">
        <v>0</v>
      </c>
      <c r="J73" s="16">
        <v>14</v>
      </c>
      <c r="K73" s="16">
        <v>46</v>
      </c>
      <c r="L73" s="16">
        <v>51</v>
      </c>
      <c r="M73" s="16">
        <v>25</v>
      </c>
      <c r="N73" s="16">
        <v>2</v>
      </c>
      <c r="O73" s="16">
        <v>106</v>
      </c>
      <c r="P73" s="16">
        <v>3</v>
      </c>
      <c r="Q73" s="16">
        <v>6</v>
      </c>
      <c r="R73" s="16">
        <v>0</v>
      </c>
      <c r="S73" s="16">
        <v>22</v>
      </c>
      <c r="T73" s="16">
        <v>0</v>
      </c>
      <c r="U73" s="16">
        <v>1</v>
      </c>
      <c r="V73" s="16">
        <f>IF(OR(G73="",H73="",I73="",J73=""),"",(G73+H73*2+I73*3+J73*4))</f>
        <v>168</v>
      </c>
      <c r="W73" s="17">
        <f>IF(OR(D73="",D73=0,F73=""),"",(F73/D73))</f>
        <v>0.22520661157024793</v>
      </c>
      <c r="X73" s="17">
        <f>IF(OR(D73="",F73="",M73="",P73="",Q73="",(D73+M73+P73+Q73)=0),"",((F73+M73+P73)/(D73+M73+P73+Q73)))</f>
        <v>0.26447876447876451</v>
      </c>
      <c r="Y73" s="17">
        <f>IF(OR(D73="",D73=0,V73=""),"",(V73/D73))</f>
        <v>0.34710743801652894</v>
      </c>
      <c r="Z73" s="17">
        <f>IF(OR(X73="",Y73=""),"",SUM(X73:Y73))</f>
        <v>0.61158620249529339</v>
      </c>
      <c r="AA73" s="16">
        <f>VLOOKUP(B73,ParkFactors!$A$2:$B$31,2,FALSE)</f>
        <v>104</v>
      </c>
      <c r="AB73" s="18">
        <f>IF(OR(D73="",D73=0,J73=""),"",(J73/D73))</f>
        <v>2.8925619834710745E-2</v>
      </c>
      <c r="AC73" s="18">
        <f>IF(OR(E73="",M73="",N73="",P73="",(E73-N73-P73)=0),"",((M73-N73)/(E73-N73-P73)))</f>
        <v>4.4834307992202727E-2</v>
      </c>
      <c r="AD73" s="19">
        <f>IF(OR(AB73="",League!Z$2="",League!Z$2=0,AA73="",AA73=0),"",(100*AB73/League!Z$2/AA73))</f>
        <v>1.0457692524171731</v>
      </c>
      <c r="AE73" s="19">
        <f>IF(OR(AC73="",League!AA$2="",League!AA$2=0),"",(AC73/League!AA$2))</f>
        <v>0.5994534441956183</v>
      </c>
      <c r="AF73" s="19">
        <f>IF(AD73="","",(1/EXP(0.163)*EXP(0.163*AD73)))</f>
        <v>1.0074882861731846</v>
      </c>
      <c r="AG73" s="20">
        <f>IF(OR(AE73="",AF73="",AF73=0),"",(100*AE73/AF73))</f>
        <v>59.499792942761196</v>
      </c>
    </row>
    <row r="74" spans="1:33" x14ac:dyDescent="0.4">
      <c r="A74" s="15" t="s">
        <v>56</v>
      </c>
      <c r="B74" s="32" t="s">
        <v>24</v>
      </c>
      <c r="C74" s="29">
        <v>128</v>
      </c>
      <c r="D74" s="16">
        <v>542</v>
      </c>
      <c r="E74" s="16">
        <v>578</v>
      </c>
      <c r="F74" s="16">
        <v>153</v>
      </c>
      <c r="G74" s="16">
        <v>105</v>
      </c>
      <c r="H74" s="16">
        <v>33</v>
      </c>
      <c r="I74" s="16">
        <v>3</v>
      </c>
      <c r="J74" s="16">
        <v>12</v>
      </c>
      <c r="K74" s="16">
        <v>81</v>
      </c>
      <c r="L74" s="16">
        <v>69</v>
      </c>
      <c r="M74" s="16">
        <v>24</v>
      </c>
      <c r="N74" s="16">
        <v>0</v>
      </c>
      <c r="O74" s="16">
        <v>66</v>
      </c>
      <c r="P74" s="16">
        <v>4</v>
      </c>
      <c r="Q74" s="16">
        <v>5</v>
      </c>
      <c r="R74" s="16">
        <v>3</v>
      </c>
      <c r="S74" s="16">
        <v>12</v>
      </c>
      <c r="T74" s="16">
        <v>14</v>
      </c>
      <c r="U74" s="16">
        <v>3</v>
      </c>
      <c r="V74" s="16">
        <f>IF(OR(G74="",H74="",I74="",J74=""),"",(G74+H74*2+I74*3+J74*4))</f>
        <v>228</v>
      </c>
      <c r="W74" s="17">
        <f>IF(OR(D74="",D74=0,F74=""),"",(F74/D74))</f>
        <v>0.28228782287822879</v>
      </c>
      <c r="X74" s="17">
        <f>IF(OR(D74="",F74="",M74="",P74="",Q74="",(D74+M74+P74+Q74)=0),"",((F74+M74+P74)/(D74+M74+P74+Q74)))</f>
        <v>0.31478260869565217</v>
      </c>
      <c r="Y74" s="17">
        <f>IF(OR(D74="",D74=0,V74=""),"",(V74/D74))</f>
        <v>0.42066420664206644</v>
      </c>
      <c r="Z74" s="17">
        <f>IF(OR(X74="",Y74=""),"",SUM(X74:Y74))</f>
        <v>0.73544681533771861</v>
      </c>
      <c r="AA74" s="16">
        <f>VLOOKUP(B74,ParkFactors!$A$2:$B$31,2,FALSE)</f>
        <v>99</v>
      </c>
      <c r="AB74" s="18">
        <f>IF(OR(D74="",D74=0,J74=""),"",(J74/D74))</f>
        <v>2.2140221402214021E-2</v>
      </c>
      <c r="AC74" s="18">
        <f>IF(OR(E74="",M74="",N74="",P74="",(E74-N74-P74)=0),"",((M74-N74)/(E74-N74-P74)))</f>
        <v>4.1811846689895474E-2</v>
      </c>
      <c r="AD74" s="19">
        <f>IF(OR(AB74="",League!Z$2="",League!Z$2=0,AA74="",AA74=0),"",(100*AB74/League!Z$2/AA74))</f>
        <v>0.84087859762097772</v>
      </c>
      <c r="AE74" s="19">
        <f>IF(OR(AC74="",League!AA$2="",League!AA$2=0),"",(AC74/League!AA$2))</f>
        <v>0.5590418728174863</v>
      </c>
      <c r="AF74" s="19">
        <f>IF(AD74="","",(1/EXP(0.163)*EXP(0.163*AD74)))</f>
        <v>0.9743966806523463</v>
      </c>
      <c r="AG74" s="20">
        <f>IF(OR(AE74="",AF74="",AF74=0),"",(100*AE74/AF74))</f>
        <v>57.373129847200914</v>
      </c>
    </row>
    <row r="75" spans="1:33" x14ac:dyDescent="0.4">
      <c r="A75" s="15" t="s">
        <v>54</v>
      </c>
      <c r="B75" s="32" t="s">
        <v>26</v>
      </c>
      <c r="C75" s="29">
        <v>122</v>
      </c>
      <c r="D75" s="16">
        <v>459</v>
      </c>
      <c r="E75" s="16">
        <v>486</v>
      </c>
      <c r="F75" s="16">
        <v>130</v>
      </c>
      <c r="G75" s="16">
        <v>92</v>
      </c>
      <c r="H75" s="16">
        <v>26</v>
      </c>
      <c r="I75" s="16">
        <v>8</v>
      </c>
      <c r="J75" s="16">
        <v>4</v>
      </c>
      <c r="K75" s="16">
        <v>51</v>
      </c>
      <c r="L75" s="16">
        <v>52</v>
      </c>
      <c r="M75" s="16">
        <v>21</v>
      </c>
      <c r="N75" s="16">
        <v>3</v>
      </c>
      <c r="O75" s="16">
        <v>89</v>
      </c>
      <c r="P75" s="16">
        <v>1</v>
      </c>
      <c r="Q75" s="16">
        <v>5</v>
      </c>
      <c r="R75" s="16">
        <v>0</v>
      </c>
      <c r="S75" s="16">
        <v>17</v>
      </c>
      <c r="T75" s="16">
        <v>16</v>
      </c>
      <c r="U75" s="16">
        <v>9</v>
      </c>
      <c r="V75" s="16">
        <f>IF(OR(G75="",H75="",I75="",J75=""),"",(G75+H75*2+I75*3+J75*4))</f>
        <v>184</v>
      </c>
      <c r="W75" s="17">
        <f>IF(OR(D75="",D75=0,F75=""),"",(F75/D75))</f>
        <v>0.28322440087145967</v>
      </c>
      <c r="X75" s="17">
        <f>IF(OR(D75="",F75="",M75="",P75="",Q75="",(D75+M75+P75+Q75)=0),"",((F75+M75+P75)/(D75+M75+P75+Q75)))</f>
        <v>0.31275720164609055</v>
      </c>
      <c r="Y75" s="17">
        <f>IF(OR(D75="",D75=0,V75=""),"",(V75/D75))</f>
        <v>0.40087145969498911</v>
      </c>
      <c r="Z75" s="17">
        <f>IF(OR(X75="",Y75=""),"",SUM(X75:Y75))</f>
        <v>0.71362866134107961</v>
      </c>
      <c r="AA75" s="16">
        <f>VLOOKUP(B75,ParkFactors!$A$2:$B$31,2,FALSE)</f>
        <v>107</v>
      </c>
      <c r="AB75" s="18">
        <f>IF(OR(D75="",D75=0,J75=""),"",(J75/D75))</f>
        <v>8.7145969498910684E-3</v>
      </c>
      <c r="AC75" s="18">
        <f>IF(OR(E75="",M75="",N75="",P75="",(E75-N75-P75)=0),"",((M75-N75)/(E75-N75-P75)))</f>
        <v>3.7344398340248962E-2</v>
      </c>
      <c r="AD75" s="19">
        <f>IF(OR(AB75="",League!Z$2="",League!Z$2=0,AA75="",AA75=0),"",(100*AB75/League!Z$2/AA75))</f>
        <v>0.30623164125687308</v>
      </c>
      <c r="AE75" s="19">
        <f>IF(OR(AC75="",League!AA$2="",League!AA$2=0),"",(AC75/League!AA$2))</f>
        <v>0.49931022043138551</v>
      </c>
      <c r="AF75" s="19">
        <f>IF(AD75="","",(1/EXP(0.163)*EXP(0.163*AD75)))</f>
        <v>0.89307542206290813</v>
      </c>
      <c r="AG75" s="20">
        <f>IF(OR(AE75="",AF75="",AF75=0),"",(100*AE75/AF75))</f>
        <v>55.909076444857554</v>
      </c>
    </row>
    <row r="76" spans="1:33" x14ac:dyDescent="0.4">
      <c r="A76" s="15" t="s">
        <v>52</v>
      </c>
      <c r="B76" s="32" t="s">
        <v>32</v>
      </c>
      <c r="C76" s="29">
        <v>109</v>
      </c>
      <c r="D76" s="16">
        <v>384</v>
      </c>
      <c r="E76" s="16">
        <v>411</v>
      </c>
      <c r="F76" s="16">
        <v>109</v>
      </c>
      <c r="G76" s="16">
        <v>70</v>
      </c>
      <c r="H76" s="16">
        <v>21</v>
      </c>
      <c r="I76" s="16">
        <v>1</v>
      </c>
      <c r="J76" s="16">
        <v>17</v>
      </c>
      <c r="K76" s="16">
        <v>52</v>
      </c>
      <c r="L76" s="16">
        <v>53</v>
      </c>
      <c r="M76" s="16">
        <v>22</v>
      </c>
      <c r="N76" s="16">
        <v>3</v>
      </c>
      <c r="O76" s="16">
        <v>95</v>
      </c>
      <c r="P76" s="16">
        <v>2</v>
      </c>
      <c r="Q76" s="16">
        <v>3</v>
      </c>
      <c r="R76" s="16">
        <v>0</v>
      </c>
      <c r="S76" s="16">
        <v>12</v>
      </c>
      <c r="T76" s="16">
        <v>0</v>
      </c>
      <c r="U76" s="16">
        <v>0</v>
      </c>
      <c r="V76" s="16">
        <f>IF(OR(G76="",H76="",I76="",J76=""),"",(G76+H76*2+I76*3+J76*4))</f>
        <v>183</v>
      </c>
      <c r="W76" s="17">
        <f>IF(OR(D76="",D76=0,F76=""),"",(F76/D76))</f>
        <v>0.28385416666666669</v>
      </c>
      <c r="X76" s="17">
        <f>IF(OR(D76="",F76="",M76="",P76="",Q76="",(D76+M76+P76+Q76)=0),"",((F76+M76+P76)/(D76+M76+P76+Q76)))</f>
        <v>0.32360097323600973</v>
      </c>
      <c r="Y76" s="17">
        <f>IF(OR(D76="",D76=0,V76=""),"",(V76/D76))</f>
        <v>0.4765625</v>
      </c>
      <c r="Z76" s="17">
        <f>IF(OR(X76="",Y76=""),"",SUM(X76:Y76))</f>
        <v>0.80016347323600967</v>
      </c>
      <c r="AA76" s="16">
        <f>VLOOKUP(B76,ParkFactors!$A$2:$B$31,2,FALSE)</f>
        <v>97</v>
      </c>
      <c r="AB76" s="18">
        <f>IF(OR(D76="",D76=0,J76=""),"",(J76/D76))</f>
        <v>4.4270833333333336E-2</v>
      </c>
      <c r="AC76" s="18">
        <f>IF(OR(E76="",M76="",N76="",P76="",(E76-N76-P76)=0),"",((M76-N76)/(E76-N76-P76)))</f>
        <v>4.6798029556650245E-2</v>
      </c>
      <c r="AD76" s="19">
        <f>IF(OR(AB76="",League!Z$2="",League!Z$2=0,AA76="",AA76=0),"",(100*AB76/League!Z$2/AA76))</f>
        <v>1.7160601116155887</v>
      </c>
      <c r="AE76" s="19">
        <f>IF(OR(AC76="",League!AA$2="",League!AA$2=0),"",(AC76/League!AA$2))</f>
        <v>0.62570922259313466</v>
      </c>
      <c r="AF76" s="19">
        <f>IF(AD76="","",(1/EXP(0.163)*EXP(0.163*AD76)))</f>
        <v>1.1238022459136001</v>
      </c>
      <c r="AG76" s="20">
        <f>IF(OR(AE76="",AF76="",AF76=0),"",(100*AE76/AF76))</f>
        <v>55.677876144878276</v>
      </c>
    </row>
    <row r="77" spans="1:33" x14ac:dyDescent="0.4">
      <c r="A77" s="15" t="s">
        <v>51</v>
      </c>
      <c r="B77" s="32" t="s">
        <v>35</v>
      </c>
      <c r="C77" s="29">
        <v>129</v>
      </c>
      <c r="D77" s="16">
        <v>505</v>
      </c>
      <c r="E77" s="16">
        <v>535</v>
      </c>
      <c r="F77" s="16">
        <v>144</v>
      </c>
      <c r="G77" s="16">
        <v>103</v>
      </c>
      <c r="H77" s="16">
        <v>27</v>
      </c>
      <c r="I77" s="16">
        <v>2</v>
      </c>
      <c r="J77" s="16">
        <v>12</v>
      </c>
      <c r="K77" s="16">
        <v>65</v>
      </c>
      <c r="L77" s="16">
        <v>60</v>
      </c>
      <c r="M77" s="16">
        <v>21</v>
      </c>
      <c r="N77" s="16">
        <v>0</v>
      </c>
      <c r="O77" s="16">
        <v>63</v>
      </c>
      <c r="P77" s="16">
        <v>5</v>
      </c>
      <c r="Q77" s="16">
        <v>3</v>
      </c>
      <c r="R77" s="16">
        <v>1</v>
      </c>
      <c r="S77" s="16">
        <v>20</v>
      </c>
      <c r="T77" s="16">
        <v>18</v>
      </c>
      <c r="U77" s="16">
        <v>4</v>
      </c>
      <c r="V77" s="16">
        <f>IF(OR(G77="",H77="",I77="",J77=""),"",(G77+H77*2+I77*3+J77*4))</f>
        <v>211</v>
      </c>
      <c r="W77" s="17">
        <f>IF(OR(D77="",D77=0,F77=""),"",(F77/D77))</f>
        <v>0.28514851485148512</v>
      </c>
      <c r="X77" s="17">
        <f>IF(OR(D77="",F77="",M77="",P77="",Q77="",(D77+M77+P77+Q77)=0),"",((F77+M77+P77)/(D77+M77+P77+Q77)))</f>
        <v>0.31835205992509363</v>
      </c>
      <c r="Y77" s="17">
        <f>IF(OR(D77="",D77=0,V77=""),"",(V77/D77))</f>
        <v>0.4178217821782178</v>
      </c>
      <c r="Z77" s="17">
        <f>IF(OR(X77="",Y77=""),"",SUM(X77:Y77))</f>
        <v>0.73617384210331149</v>
      </c>
      <c r="AA77" s="16">
        <f>VLOOKUP(B77,ParkFactors!$A$2:$B$31,2,FALSE)</f>
        <v>112</v>
      </c>
      <c r="AB77" s="18">
        <f>IF(OR(D77="",D77=0,J77=""),"",(J77/D77))</f>
        <v>2.3762376237623763E-2</v>
      </c>
      <c r="AC77" s="18">
        <f>IF(OR(E77="",M77="",N77="",P77="",(E77-N77-P77)=0),"",((M77-N77)/(E77-N77-P77)))</f>
        <v>3.962264150943396E-2</v>
      </c>
      <c r="AD77" s="19">
        <f>IF(OR(AB77="",League!Z$2="",League!Z$2=0,AA77="",AA77=0),"",(100*AB77/League!Z$2/AA77))</f>
        <v>0.79773450833002879</v>
      </c>
      <c r="AE77" s="19">
        <f>IF(OR(AC77="",League!AA$2="",League!AA$2=0),"",(AC77/League!AA$2))</f>
        <v>0.52977128419355179</v>
      </c>
      <c r="AF77" s="19">
        <f>IF(AD77="","",(1/EXP(0.163)*EXP(0.163*AD77)))</f>
        <v>0.96756828753037738</v>
      </c>
      <c r="AG77" s="20">
        <f>IF(OR(AE77="",AF77="",AF77=0),"",(100*AE77/AF77))</f>
        <v>54.75285734568056</v>
      </c>
    </row>
    <row r="78" spans="1:33" x14ac:dyDescent="0.4">
      <c r="A78" s="15" t="s">
        <v>68</v>
      </c>
      <c r="B78" s="32" t="s">
        <v>24</v>
      </c>
      <c r="C78" s="29">
        <v>110</v>
      </c>
      <c r="D78" s="16">
        <v>422</v>
      </c>
      <c r="E78" s="16">
        <v>452</v>
      </c>
      <c r="F78" s="16">
        <v>116</v>
      </c>
      <c r="G78" s="16">
        <v>75</v>
      </c>
      <c r="H78" s="16">
        <v>24</v>
      </c>
      <c r="I78" s="16">
        <v>2</v>
      </c>
      <c r="J78" s="16">
        <v>15</v>
      </c>
      <c r="K78" s="16">
        <v>56</v>
      </c>
      <c r="L78" s="16">
        <v>69</v>
      </c>
      <c r="M78" s="16">
        <v>19</v>
      </c>
      <c r="N78" s="16">
        <v>0</v>
      </c>
      <c r="O78" s="16">
        <v>67</v>
      </c>
      <c r="P78" s="16">
        <v>7</v>
      </c>
      <c r="Q78" s="16">
        <v>4</v>
      </c>
      <c r="R78" s="16">
        <v>0</v>
      </c>
      <c r="S78" s="16">
        <v>16</v>
      </c>
      <c r="T78" s="16">
        <v>4</v>
      </c>
      <c r="U78" s="16">
        <v>3</v>
      </c>
      <c r="V78" s="16">
        <f>IF(OR(G78="",H78="",I78="",J78=""),"",(G78+H78*2+I78*3+J78*4))</f>
        <v>189</v>
      </c>
      <c r="W78" s="17">
        <f>IF(OR(D78="",D78=0,F78=""),"",(F78/D78))</f>
        <v>0.27488151658767773</v>
      </c>
      <c r="X78" s="17">
        <f>IF(OR(D78="",F78="",M78="",P78="",Q78="",(D78+M78+P78+Q78)=0),"",((F78+M78+P78)/(D78+M78+P78+Q78)))</f>
        <v>0.31415929203539822</v>
      </c>
      <c r="Y78" s="17">
        <f>IF(OR(D78="",D78=0,V78=""),"",(V78/D78))</f>
        <v>0.44786729857819907</v>
      </c>
      <c r="Z78" s="17">
        <f>IF(OR(X78="",Y78=""),"",SUM(X78:Y78))</f>
        <v>0.76202659061359723</v>
      </c>
      <c r="AA78" s="16">
        <f>VLOOKUP(B78,ParkFactors!$A$2:$B$31,2,FALSE)</f>
        <v>99</v>
      </c>
      <c r="AB78" s="18">
        <f>IF(OR(D78="",D78=0,J78=""),"",(J78/D78))</f>
        <v>3.5545023696682464E-2</v>
      </c>
      <c r="AC78" s="18">
        <f>IF(OR(E78="",M78="",N78="",P78="",(E78-N78-P78)=0),"",((M78-N78)/(E78-N78-P78)))</f>
        <v>4.2696629213483148E-2</v>
      </c>
      <c r="AD78" s="19">
        <f>IF(OR(AB78="",League!Z$2="",League!Z$2=0,AA78="",AA78=0),"",(100*AB78/League!Z$2/AA78))</f>
        <v>1.3499887438109299</v>
      </c>
      <c r="AE78" s="19">
        <f>IF(OR(AC78="",League!AA$2="",League!AA$2=0),"",(AC78/League!AA$2))</f>
        <v>0.5708717851074443</v>
      </c>
      <c r="AF78" s="19">
        <f>IF(AD78="","",(1/EXP(0.163)*EXP(0.163*AD78)))</f>
        <v>1.0587068020359385</v>
      </c>
      <c r="AG78" s="20">
        <f>IF(OR(AE78="",AF78="",AF78=0),"",(100*AE78/AF78))</f>
        <v>53.921613048072743</v>
      </c>
    </row>
    <row r="79" spans="1:33" x14ac:dyDescent="0.4">
      <c r="A79" s="15" t="s">
        <v>83</v>
      </c>
      <c r="B79" s="32" t="s">
        <v>60</v>
      </c>
      <c r="C79" s="29">
        <v>117</v>
      </c>
      <c r="D79" s="16">
        <v>450</v>
      </c>
      <c r="E79" s="16">
        <v>476</v>
      </c>
      <c r="F79" s="16">
        <v>118</v>
      </c>
      <c r="G79" s="16">
        <v>82</v>
      </c>
      <c r="H79" s="16">
        <v>21</v>
      </c>
      <c r="I79" s="16">
        <v>0</v>
      </c>
      <c r="J79" s="16">
        <v>15</v>
      </c>
      <c r="K79" s="16">
        <v>50</v>
      </c>
      <c r="L79" s="16">
        <v>55</v>
      </c>
      <c r="M79" s="16">
        <v>21</v>
      </c>
      <c r="N79" s="16">
        <v>2</v>
      </c>
      <c r="O79" s="16">
        <v>59</v>
      </c>
      <c r="P79" s="16">
        <v>3</v>
      </c>
      <c r="Q79" s="16">
        <v>2</v>
      </c>
      <c r="R79" s="16">
        <v>0</v>
      </c>
      <c r="S79" s="16">
        <v>20</v>
      </c>
      <c r="T79" s="16">
        <v>1</v>
      </c>
      <c r="U79" s="16">
        <v>0</v>
      </c>
      <c r="V79" s="16">
        <f>IF(OR(G79="",H79="",I79="",J79=""),"",(G79+H79*2+I79*3+J79*4))</f>
        <v>184</v>
      </c>
      <c r="W79" s="17">
        <f>IF(OR(D79="",D79=0,F79=""),"",(F79/D79))</f>
        <v>0.26222222222222225</v>
      </c>
      <c r="X79" s="17">
        <f>IF(OR(D79="",F79="",M79="",P79="",Q79="",(D79+M79+P79+Q79)=0),"",((F79+M79+P79)/(D79+M79+P79+Q79)))</f>
        <v>0.29831932773109243</v>
      </c>
      <c r="Y79" s="17">
        <f>IF(OR(D79="",D79=0,V79=""),"",(V79/D79))</f>
        <v>0.40888888888888891</v>
      </c>
      <c r="Z79" s="17">
        <f>IF(OR(X79="",Y79=""),"",SUM(X79:Y79))</f>
        <v>0.70720821661998134</v>
      </c>
      <c r="AA79" s="16">
        <f>VLOOKUP(B79,ParkFactors!$A$2:$B$31,2,FALSE)</f>
        <v>94</v>
      </c>
      <c r="AB79" s="18">
        <f>IF(OR(D79="",D79=0,J79=""),"",(J79/D79))</f>
        <v>3.3333333333333333E-2</v>
      </c>
      <c r="AC79" s="18">
        <f>IF(OR(E79="",M79="",N79="",P79="",(E79-N79-P79)=0),"",((M79-N79)/(E79-N79-P79)))</f>
        <v>4.0339702760084924E-2</v>
      </c>
      <c r="AD79" s="19">
        <f>IF(OR(AB79="",League!Z$2="",League!Z$2=0,AA79="",AA79=0),"",(100*AB79/League!Z$2/AA79))</f>
        <v>1.3333293082490081</v>
      </c>
      <c r="AE79" s="19">
        <f>IF(OR(AC79="",League!AA$2="",League!AA$2=0),"",(AC79/League!AA$2))</f>
        <v>0.53935869293590799</v>
      </c>
      <c r="AF79" s="19">
        <f>IF(AD79="","",(1/EXP(0.163)*EXP(0.163*AD79)))</f>
        <v>1.055835796278138</v>
      </c>
      <c r="AG79" s="20">
        <f>IF(OR(AE79="",AF79="",AF79=0),"",(100*AE79/AF79))</f>
        <v>51.083577090033153</v>
      </c>
    </row>
    <row r="80" spans="1:33" x14ac:dyDescent="0.4">
      <c r="A80" s="15" t="s">
        <v>34</v>
      </c>
      <c r="B80" s="32" t="s">
        <v>35</v>
      </c>
      <c r="C80" s="29">
        <v>115</v>
      </c>
      <c r="D80" s="16">
        <v>448</v>
      </c>
      <c r="E80" s="16">
        <v>495</v>
      </c>
      <c r="F80" s="16">
        <v>138</v>
      </c>
      <c r="G80" s="16">
        <v>75</v>
      </c>
      <c r="H80" s="16">
        <v>29</v>
      </c>
      <c r="I80" s="16">
        <v>1</v>
      </c>
      <c r="J80" s="16">
        <v>33</v>
      </c>
      <c r="K80" s="16">
        <v>68</v>
      </c>
      <c r="L80" s="16">
        <v>94</v>
      </c>
      <c r="M80" s="16">
        <v>35</v>
      </c>
      <c r="N80" s="16">
        <v>12</v>
      </c>
      <c r="O80" s="16">
        <v>109</v>
      </c>
      <c r="P80" s="16">
        <v>8</v>
      </c>
      <c r="Q80" s="16">
        <v>4</v>
      </c>
      <c r="R80" s="16">
        <v>0</v>
      </c>
      <c r="S80" s="16">
        <v>13</v>
      </c>
      <c r="T80" s="16">
        <v>1</v>
      </c>
      <c r="U80" s="16">
        <v>0</v>
      </c>
      <c r="V80" s="16">
        <f>IF(OR(G80="",H80="",I80="",J80=""),"",(G80+H80*2+I80*3+J80*4))</f>
        <v>268</v>
      </c>
      <c r="W80" s="17">
        <f>IF(OR(D80="",D80=0,F80=""),"",(F80/D80))</f>
        <v>0.3080357142857143</v>
      </c>
      <c r="X80" s="17">
        <f>IF(OR(D80="",F80="",M80="",P80="",Q80="",(D80+M80+P80+Q80)=0),"",((F80+M80+P80)/(D80+M80+P80+Q80)))</f>
        <v>0.36565656565656568</v>
      </c>
      <c r="Y80" s="17">
        <f>IF(OR(D80="",D80=0,V80=""),"",(V80/D80))</f>
        <v>0.5982142857142857</v>
      </c>
      <c r="Z80" s="17">
        <f>IF(OR(X80="",Y80=""),"",SUM(X80:Y80))</f>
        <v>0.96387085137085138</v>
      </c>
      <c r="AA80" s="16">
        <f>VLOOKUP(B80,ParkFactors!$A$2:$B$31,2,FALSE)</f>
        <v>112</v>
      </c>
      <c r="AB80" s="18">
        <f>IF(OR(D80="",D80=0,J80=""),"",(J80/D80))</f>
        <v>7.3660714285714288E-2</v>
      </c>
      <c r="AC80" s="18">
        <f>IF(OR(E80="",M80="",N80="",P80="",(E80-N80-P80)=0),"",((M80-N80)/(E80-N80-P80)))</f>
        <v>4.8421052631578948E-2</v>
      </c>
      <c r="AD80" s="19">
        <f>IF(OR(AB80="",League!Z$2="",League!Z$2=0,AA80="",AA80=0),"",(100*AB80/League!Z$2/AA80))</f>
        <v>2.4728879429538559</v>
      </c>
      <c r="AE80" s="19">
        <f>IF(OR(AC80="",League!AA$2="",League!AA$2=0),"",(AC80/League!AA$2))</f>
        <v>0.64740971973126782</v>
      </c>
      <c r="AF80" s="19">
        <f>IF(AD80="","",(1/EXP(0.163)*EXP(0.163*AD80)))</f>
        <v>1.2713517883852317</v>
      </c>
      <c r="AG80" s="20">
        <f>IF(OR(AE80="",AF80="",AF80=0),"",(100*AE80/AF80))</f>
        <v>50.922940892194383</v>
      </c>
    </row>
    <row r="81" spans="1:33" x14ac:dyDescent="0.4">
      <c r="A81" s="22" t="s">
        <v>48</v>
      </c>
      <c r="B81" s="33" t="s">
        <v>49</v>
      </c>
      <c r="C81" s="30">
        <v>128</v>
      </c>
      <c r="D81" s="23">
        <v>524</v>
      </c>
      <c r="E81" s="23">
        <v>555</v>
      </c>
      <c r="F81" s="23">
        <v>150</v>
      </c>
      <c r="G81" s="23">
        <v>99</v>
      </c>
      <c r="H81" s="23">
        <v>25</v>
      </c>
      <c r="I81" s="23">
        <v>2</v>
      </c>
      <c r="J81" s="23">
        <v>24</v>
      </c>
      <c r="K81" s="23">
        <v>73</v>
      </c>
      <c r="L81" s="23">
        <v>78</v>
      </c>
      <c r="M81" s="23">
        <v>16</v>
      </c>
      <c r="N81" s="23">
        <v>1</v>
      </c>
      <c r="O81" s="23">
        <v>103</v>
      </c>
      <c r="P81" s="23">
        <v>9</v>
      </c>
      <c r="Q81" s="23">
        <v>6</v>
      </c>
      <c r="R81" s="23">
        <v>0</v>
      </c>
      <c r="S81" s="23">
        <v>9</v>
      </c>
      <c r="T81" s="23">
        <v>6</v>
      </c>
      <c r="U81" s="23">
        <v>1</v>
      </c>
      <c r="V81" s="23">
        <f>IF(OR(G81="",H81="",I81="",J81=""),"",(G81+H81*2+I81*3+J81*4))</f>
        <v>251</v>
      </c>
      <c r="W81" s="24">
        <f>IF(OR(D81="",D81=0,F81=""),"",(F81/D81))</f>
        <v>0.2862595419847328</v>
      </c>
      <c r="X81" s="24">
        <f>IF(OR(D81="",F81="",M81="",P81="",Q81="",(D81+M81+P81+Q81)=0),"",((F81+M81+P81)/(D81+M81+P81+Q81)))</f>
        <v>0.31531531531531531</v>
      </c>
      <c r="Y81" s="24">
        <f>IF(OR(D81="",D81=0,V81=""),"",(V81/D81))</f>
        <v>0.47900763358778625</v>
      </c>
      <c r="Z81" s="24">
        <f>IF(OR(X81="",Y81=""),"",SUM(X81:Y81))</f>
        <v>0.79432294890310162</v>
      </c>
      <c r="AA81" s="23">
        <f>VLOOKUP(B81,ParkFactors!$A$2:$B$31,2,FALSE)</f>
        <v>110</v>
      </c>
      <c r="AB81" s="25">
        <f>IF(OR(D81="",D81=0,J81=""),"",(J81/D81))</f>
        <v>4.5801526717557252E-2</v>
      </c>
      <c r="AC81" s="25">
        <f>IF(OR(E81="",M81="",N81="",P81="",(E81-N81-P81)=0),"",((M81-N81)/(E81-N81-P81)))</f>
        <v>2.7522935779816515E-2</v>
      </c>
      <c r="AD81" s="26">
        <f>IF(OR(AB81="",League!Z$2="",League!Z$2=0,AA81="",AA81=0),"",(100*AB81/League!Z$2/AA81))</f>
        <v>1.5655747325172249</v>
      </c>
      <c r="AE81" s="26">
        <f>IF(OR(AC81="",League!AA$2="",League!AA$2=0),"",(AC81/League!AA$2))</f>
        <v>0.36799315940050126</v>
      </c>
      <c r="AF81" s="26">
        <f>IF(AD81="","",(1/EXP(0.163)*EXP(0.163*AD81)))</f>
        <v>1.0965717052475843</v>
      </c>
      <c r="AG81" s="27">
        <f>IF(OR(AE81="",AF81="",AF81=0),"",(100*AE81/AF81))</f>
        <v>33.55851310402138</v>
      </c>
    </row>
  </sheetData>
  <autoFilter ref="A1:AG81">
    <sortState ref="A2:AG81">
      <sortCondition descending="1" ref="AG1:AG81"/>
    </sortState>
  </autoFilter>
  <sortState ref="A2:AI81">
    <sortCondition descending="1" ref="AI1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0"/>
  <sheetViews>
    <sheetView workbookViewId="0">
      <pane xSplit="1" topLeftCell="B1" activePane="topRight" state="frozen"/>
      <selection pane="topRight"/>
    </sheetView>
  </sheetViews>
  <sheetFormatPr defaultRowHeight="17.399999999999999" x14ac:dyDescent="0.4"/>
  <cols>
    <col min="1" max="1" width="15.69921875" style="1" customWidth="1"/>
    <col min="2" max="2" width="8.796875" style="1"/>
    <col min="3" max="22" width="0" style="1" hidden="1" customWidth="1"/>
    <col min="23" max="26" width="8.796875" style="1"/>
    <col min="27" max="28" width="8.796875" style="1" hidden="1" customWidth="1"/>
    <col min="29" max="29" width="8.796875" style="1" customWidth="1"/>
    <col min="30" max="32" width="8.796875" style="1" hidden="1" customWidth="1"/>
    <col min="33" max="34" width="8.796875" style="1" customWidth="1"/>
    <col min="35" max="49" width="8.796875" style="1"/>
  </cols>
  <sheetData>
    <row r="1" spans="1:33" x14ac:dyDescent="0.4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211</v>
      </c>
      <c r="W1" s="8" t="s">
        <v>212</v>
      </c>
      <c r="X1" s="8" t="s">
        <v>213</v>
      </c>
      <c r="Y1" s="8" t="s">
        <v>214</v>
      </c>
      <c r="Z1" s="8" t="s">
        <v>215</v>
      </c>
      <c r="AA1" s="8" t="s">
        <v>216</v>
      </c>
      <c r="AB1" s="8" t="s">
        <v>217</v>
      </c>
      <c r="AC1" s="8" t="s">
        <v>218</v>
      </c>
      <c r="AD1" s="8" t="s">
        <v>219</v>
      </c>
      <c r="AE1" s="8" t="s">
        <v>220</v>
      </c>
      <c r="AF1" s="8" t="s">
        <v>221</v>
      </c>
      <c r="AG1" s="6" t="s">
        <v>222</v>
      </c>
    </row>
    <row r="2" spans="1:33" x14ac:dyDescent="0.4">
      <c r="A2" s="9" t="s">
        <v>155</v>
      </c>
      <c r="B2" s="31" t="s">
        <v>122</v>
      </c>
      <c r="C2" s="28">
        <v>128</v>
      </c>
      <c r="D2" s="10">
        <v>490</v>
      </c>
      <c r="E2" s="10">
        <v>576</v>
      </c>
      <c r="F2" s="10">
        <v>139</v>
      </c>
      <c r="G2" s="10">
        <v>99</v>
      </c>
      <c r="H2" s="10">
        <v>31</v>
      </c>
      <c r="I2" s="10">
        <v>2</v>
      </c>
      <c r="J2" s="10">
        <v>7</v>
      </c>
      <c r="K2" s="10">
        <v>81</v>
      </c>
      <c r="L2" s="10">
        <v>50</v>
      </c>
      <c r="M2" s="10">
        <v>70</v>
      </c>
      <c r="N2" s="10">
        <v>1</v>
      </c>
      <c r="O2" s="10">
        <v>90</v>
      </c>
      <c r="P2" s="10">
        <v>7</v>
      </c>
      <c r="Q2" s="10">
        <v>8</v>
      </c>
      <c r="R2" s="10">
        <v>1</v>
      </c>
      <c r="S2" s="10">
        <v>3</v>
      </c>
      <c r="T2" s="10">
        <v>5</v>
      </c>
      <c r="U2" s="10">
        <v>3</v>
      </c>
      <c r="V2" s="10">
        <f>IF(OR(G2="",H2="",I2="",J2=""),"",(G2+H2*2+I2*3+J2*4))</f>
        <v>195</v>
      </c>
      <c r="W2" s="11">
        <f>IF(OR(D2="",D2=0,F2=""),"",(F2/D2))</f>
        <v>0.28367346938775512</v>
      </c>
      <c r="X2" s="11">
        <f>IF(OR(D2="",F2="",M2="",P2="",Q2="",(D2+M2+P2+Q2)=0),"",((F2+M2+P2)/(D2+M2+P2+Q2)))</f>
        <v>0.37565217391304345</v>
      </c>
      <c r="Y2" s="11">
        <f>IF(OR(D2="",D2=0,V2=""),"",(V2/D2))</f>
        <v>0.39795918367346939</v>
      </c>
      <c r="Z2" s="11">
        <f>IF(OR(X2="",Y2=""),"",SUM(X2:Y2))</f>
        <v>0.77361135758651289</v>
      </c>
      <c r="AA2" s="10">
        <f>VLOOKUP(B2,ParkFactors!$A$2:$B$31,2,FALSE)</f>
        <v>92</v>
      </c>
      <c r="AB2" s="12">
        <f>IF(OR(D2="",D2=0,J2=""),"",(J2/D2))</f>
        <v>1.4285714285714285E-2</v>
      </c>
      <c r="AC2" s="12">
        <f>IF(OR(E2="",M2="",N2="",P2="",(E2-N2-P2)=0),"",((M2-N2)/(E2-N2-P2)))</f>
        <v>0.12147887323943662</v>
      </c>
      <c r="AD2" s="13">
        <f>IF(OR(AB2="",League!Z$3="",League!Z$3=0,AA2="",AA2=0),"",(100*AB2/League!Z$3/AA2))</f>
        <v>0.59924725685595259</v>
      </c>
      <c r="AE2" s="13">
        <f>IF(OR(AC2="",League!AA$3="",League!AA$3=0),"",(AC2/League!AA$3))</f>
        <v>1.6379270324714623</v>
      </c>
      <c r="AF2" s="13">
        <f>IF(AD2="","",(1/EXP(0.163)*EXP(0.163*AD2)))</f>
        <v>0.93676512317881266</v>
      </c>
      <c r="AG2" s="14">
        <f>IF(OR(AE2="",AF2="",AF2=0),"",(100*AE2/AF2))</f>
        <v>174.84927565549529</v>
      </c>
    </row>
    <row r="3" spans="1:33" x14ac:dyDescent="0.4">
      <c r="A3" s="15" t="s">
        <v>144</v>
      </c>
      <c r="B3" s="32" t="s">
        <v>145</v>
      </c>
      <c r="C3" s="29">
        <v>110</v>
      </c>
      <c r="D3" s="16">
        <v>358</v>
      </c>
      <c r="E3" s="16">
        <v>422</v>
      </c>
      <c r="F3" s="16">
        <v>104</v>
      </c>
      <c r="G3" s="16">
        <v>61</v>
      </c>
      <c r="H3" s="16">
        <v>26</v>
      </c>
      <c r="I3" s="16">
        <v>5</v>
      </c>
      <c r="J3" s="16">
        <v>12</v>
      </c>
      <c r="K3" s="16">
        <v>50</v>
      </c>
      <c r="L3" s="16">
        <v>41</v>
      </c>
      <c r="M3" s="16">
        <v>56</v>
      </c>
      <c r="N3" s="16">
        <v>2</v>
      </c>
      <c r="O3" s="16">
        <v>69</v>
      </c>
      <c r="P3" s="16">
        <v>4</v>
      </c>
      <c r="Q3" s="16">
        <v>3</v>
      </c>
      <c r="R3" s="16">
        <v>0</v>
      </c>
      <c r="S3" s="16">
        <v>6</v>
      </c>
      <c r="T3" s="16">
        <v>1</v>
      </c>
      <c r="U3" s="16">
        <v>1</v>
      </c>
      <c r="V3" s="16">
        <f>IF(OR(G3="",H3="",I3="",J3=""),"",(G3+H3*2+I3*3+J3*4))</f>
        <v>176</v>
      </c>
      <c r="W3" s="17">
        <f>IF(OR(D3="",D3=0,F3=""),"",(F3/D3))</f>
        <v>0.29050279329608941</v>
      </c>
      <c r="X3" s="17">
        <f>IF(OR(D3="",F3="",M3="",P3="",Q3="",(D3+M3+P3+Q3)=0),"",((F3+M3+P3)/(D3+M3+P3+Q3)))</f>
        <v>0.38954869358669836</v>
      </c>
      <c r="Y3" s="17">
        <f>IF(OR(D3="",D3=0,V3=""),"",(V3/D3))</f>
        <v>0.49162011173184356</v>
      </c>
      <c r="Z3" s="17">
        <f>IF(OR(X3="",Y3=""),"",SUM(X3:Y3))</f>
        <v>0.88116880531854191</v>
      </c>
      <c r="AA3" s="16">
        <f>VLOOKUP(B3,ParkFactors!$A$2:$B$31,2,FALSE)</f>
        <v>98</v>
      </c>
      <c r="AB3" s="18">
        <f>IF(OR(D3="",D3=0,J3=""),"",(J3/D3))</f>
        <v>3.3519553072625698E-2</v>
      </c>
      <c r="AC3" s="18">
        <f>IF(OR(E3="",M3="",N3="",P3="",(E3-N3-P3)=0),"",((M3-N3)/(E3-N3-P3)))</f>
        <v>0.12980769230769232</v>
      </c>
      <c r="AD3" s="19">
        <f>IF(OR(AB3="",League!Z$3="",League!Z$3=0,AA3="",AA3=0),"",(100*AB3/League!Z$3/AA3))</f>
        <v>1.3199700151016991</v>
      </c>
      <c r="AE3" s="19">
        <f>IF(OR(AC3="",League!AA$3="",League!AA$3=0),"",(AC3/League!AA$3))</f>
        <v>1.7502263775071312</v>
      </c>
      <c r="AF3" s="19">
        <f>IF(AD3="","",(1/EXP(0.163)*EXP(0.163*AD3)))</f>
        <v>1.0535391468904514</v>
      </c>
      <c r="AG3" s="20">
        <f>IF(OR(AE3="",AF3="",AF3=0),"",(100*AE3/AF3))</f>
        <v>166.1282718039449</v>
      </c>
    </row>
    <row r="4" spans="1:33" x14ac:dyDescent="0.4">
      <c r="A4" s="15" t="s">
        <v>174</v>
      </c>
      <c r="B4" s="32" t="s">
        <v>132</v>
      </c>
      <c r="C4" s="29">
        <v>112</v>
      </c>
      <c r="D4" s="16">
        <v>398</v>
      </c>
      <c r="E4" s="16">
        <v>476</v>
      </c>
      <c r="F4" s="16">
        <v>107</v>
      </c>
      <c r="G4" s="16">
        <v>69</v>
      </c>
      <c r="H4" s="16">
        <v>19</v>
      </c>
      <c r="I4" s="16">
        <v>0</v>
      </c>
      <c r="J4" s="16">
        <v>19</v>
      </c>
      <c r="K4" s="16">
        <v>61</v>
      </c>
      <c r="L4" s="16">
        <v>69</v>
      </c>
      <c r="M4" s="16">
        <v>71</v>
      </c>
      <c r="N4" s="16">
        <v>6</v>
      </c>
      <c r="O4" s="16">
        <v>88</v>
      </c>
      <c r="P4" s="16">
        <v>1</v>
      </c>
      <c r="Q4" s="16">
        <v>6</v>
      </c>
      <c r="R4" s="16">
        <v>0</v>
      </c>
      <c r="S4" s="16">
        <v>10</v>
      </c>
      <c r="T4" s="16">
        <v>3</v>
      </c>
      <c r="U4" s="16">
        <v>0</v>
      </c>
      <c r="V4" s="16">
        <f>IF(OR(G4="",H4="",I4="",J4=""),"",(G4+H4*2+I4*3+J4*4))</f>
        <v>183</v>
      </c>
      <c r="W4" s="17">
        <f>IF(OR(D4="",D4=0,F4=""),"",(F4/D4))</f>
        <v>0.26884422110552764</v>
      </c>
      <c r="X4" s="17">
        <f>IF(OR(D4="",F4="",M4="",P4="",Q4="",(D4+M4+P4+Q4)=0),"",((F4+M4+P4)/(D4+M4+P4+Q4)))</f>
        <v>0.37605042016806722</v>
      </c>
      <c r="Y4" s="17">
        <f>IF(OR(D4="",D4=0,V4=""),"",(V4/D4))</f>
        <v>0.45979899497487436</v>
      </c>
      <c r="Z4" s="17">
        <f>IF(OR(X4="",Y4=""),"",SUM(X4:Y4))</f>
        <v>0.83584941514294164</v>
      </c>
      <c r="AA4" s="16">
        <f>VLOOKUP(B4,ParkFactors!$A$2:$B$31,2,FALSE)</f>
        <v>99</v>
      </c>
      <c r="AB4" s="18">
        <f>IF(OR(D4="",D4=0,J4=""),"",(J4/D4))</f>
        <v>4.7738693467336682E-2</v>
      </c>
      <c r="AC4" s="18">
        <f>IF(OR(E4="",M4="",N4="",P4="",(E4-N4-P4)=0),"",((M4-N4)/(E4-N4-P4)))</f>
        <v>0.13859275053304904</v>
      </c>
      <c r="AD4" s="19">
        <f>IF(OR(AB4="",League!Z$3="",League!Z$3=0,AA4="",AA4=0),"",(100*AB4/League!Z$3/AA4))</f>
        <v>1.8609180840793449</v>
      </c>
      <c r="AE4" s="19">
        <f>IF(OR(AC4="",League!AA$3="",League!AA$3=0),"",(AC4/League!AA$3))</f>
        <v>1.8686772979464905</v>
      </c>
      <c r="AF4" s="19">
        <f>IF(AD4="","",(1/EXP(0.163)*EXP(0.163*AD4)))</f>
        <v>1.1506530464806852</v>
      </c>
      <c r="AG4" s="20">
        <f>IF(OR(AE4="",AF4="",AF4=0),"",(100*AE4/AF4))</f>
        <v>162.40145573523739</v>
      </c>
    </row>
    <row r="5" spans="1:33" x14ac:dyDescent="0.4">
      <c r="A5" s="15" t="s">
        <v>199</v>
      </c>
      <c r="B5" s="32" t="s">
        <v>134</v>
      </c>
      <c r="C5" s="29">
        <v>126</v>
      </c>
      <c r="D5" s="16">
        <v>460</v>
      </c>
      <c r="E5" s="16">
        <v>536</v>
      </c>
      <c r="F5" s="16">
        <v>101</v>
      </c>
      <c r="G5" s="16">
        <v>64</v>
      </c>
      <c r="H5" s="16">
        <v>20</v>
      </c>
      <c r="I5" s="16">
        <v>1</v>
      </c>
      <c r="J5" s="16">
        <v>16</v>
      </c>
      <c r="K5" s="16">
        <v>59</v>
      </c>
      <c r="L5" s="16">
        <v>49</v>
      </c>
      <c r="M5" s="16">
        <v>67</v>
      </c>
      <c r="N5" s="16">
        <v>1</v>
      </c>
      <c r="O5" s="16">
        <v>117</v>
      </c>
      <c r="P5" s="16">
        <v>4</v>
      </c>
      <c r="Q5" s="16">
        <v>5</v>
      </c>
      <c r="R5" s="16">
        <v>0</v>
      </c>
      <c r="S5" s="16">
        <v>0</v>
      </c>
      <c r="T5" s="16">
        <v>8</v>
      </c>
      <c r="U5" s="16">
        <v>2</v>
      </c>
      <c r="V5" s="16">
        <f>IF(OR(G5="",H5="",I5="",J5=""),"",(G5+H5*2+I5*3+J5*4))</f>
        <v>171</v>
      </c>
      <c r="W5" s="17">
        <f>IF(OR(D5="",D5=0,F5=""),"",(F5/D5))</f>
        <v>0.21956521739130436</v>
      </c>
      <c r="X5" s="17">
        <f>IF(OR(D5="",F5="",M5="",P5="",Q5="",(D5+M5+P5+Q5)=0),"",((F5+M5+P5)/(D5+M5+P5+Q5)))</f>
        <v>0.32089552238805968</v>
      </c>
      <c r="Y5" s="17">
        <f>IF(OR(D5="",D5=0,V5=""),"",(V5/D5))</f>
        <v>0.37173913043478263</v>
      </c>
      <c r="Z5" s="17">
        <f>IF(OR(X5="",Y5=""),"",SUM(X5:Y5))</f>
        <v>0.69263465282284231</v>
      </c>
      <c r="AA5" s="16">
        <f>VLOOKUP(B5,ParkFactors!$A$2:$B$31,2,FALSE)</f>
        <v>103</v>
      </c>
      <c r="AB5" s="18">
        <f>IF(OR(D5="",D5=0,J5=""),"",(J5/D5))</f>
        <v>3.4782608695652174E-2</v>
      </c>
      <c r="AC5" s="18">
        <f>IF(OR(E5="",M5="",N5="",P5="",(E5-N5-P5)=0),"",((M5-N5)/(E5-N5-P5)))</f>
        <v>0.12429378531073447</v>
      </c>
      <c r="AD5" s="19">
        <f>IF(OR(AB5="",League!Z$3="",League!Z$3=0,AA5="",AA5=0),"",(100*AB5/League!Z$3/AA5))</f>
        <v>1.303217335298382</v>
      </c>
      <c r="AE5" s="19">
        <f>IF(OR(AC5="",League!AA$3="",League!AA$3=0),"",(AC5/League!AA$3))</f>
        <v>1.675881126485171</v>
      </c>
      <c r="AF5" s="19">
        <f>IF(AD5="","",(1/EXP(0.163)*EXP(0.163*AD5)))</f>
        <v>1.0506661858040798</v>
      </c>
      <c r="AG5" s="20">
        <f>IF(OR(AE5="",AF5="",AF5=0),"",(100*AE5/AF5))</f>
        <v>159.50652539584789</v>
      </c>
    </row>
    <row r="6" spans="1:33" x14ac:dyDescent="0.4">
      <c r="A6" s="15" t="s">
        <v>147</v>
      </c>
      <c r="B6" s="32" t="s">
        <v>138</v>
      </c>
      <c r="C6" s="29">
        <v>111</v>
      </c>
      <c r="D6" s="16">
        <v>447</v>
      </c>
      <c r="E6" s="16">
        <v>511</v>
      </c>
      <c r="F6" s="16">
        <v>129</v>
      </c>
      <c r="G6" s="16">
        <v>92</v>
      </c>
      <c r="H6" s="16">
        <v>22</v>
      </c>
      <c r="I6" s="16">
        <v>6</v>
      </c>
      <c r="J6" s="16">
        <v>9</v>
      </c>
      <c r="K6" s="16">
        <v>74</v>
      </c>
      <c r="L6" s="16">
        <v>45</v>
      </c>
      <c r="M6" s="16">
        <v>58</v>
      </c>
      <c r="N6" s="16">
        <v>2</v>
      </c>
      <c r="O6" s="16">
        <v>109</v>
      </c>
      <c r="P6" s="16">
        <v>1</v>
      </c>
      <c r="Q6" s="16">
        <v>2</v>
      </c>
      <c r="R6" s="16">
        <v>3</v>
      </c>
      <c r="S6" s="16">
        <v>6</v>
      </c>
      <c r="T6" s="16">
        <v>16</v>
      </c>
      <c r="U6" s="16">
        <v>4</v>
      </c>
      <c r="V6" s="16">
        <f>IF(OR(G6="",H6="",I6="",J6=""),"",(G6+H6*2+I6*3+J6*4))</f>
        <v>190</v>
      </c>
      <c r="W6" s="17">
        <f>IF(OR(D6="",D6=0,F6=""),"",(F6/D6))</f>
        <v>0.28859060402684567</v>
      </c>
      <c r="X6" s="17">
        <f>IF(OR(D6="",F6="",M6="",P6="",Q6="",(D6+M6+P6+Q6)=0),"",((F6+M6+P6)/(D6+M6+P6+Q6)))</f>
        <v>0.37007874015748032</v>
      </c>
      <c r="Y6" s="17">
        <f>IF(OR(D6="",D6=0,V6=""),"",(V6/D6))</f>
        <v>0.42505592841163309</v>
      </c>
      <c r="Z6" s="17">
        <f>IF(OR(X6="",Y6=""),"",SUM(X6:Y6))</f>
        <v>0.79513466856911341</v>
      </c>
      <c r="AA6" s="16">
        <f>VLOOKUP(B6,ParkFactors!$A$2:$B$31,2,FALSE)</f>
        <v>89</v>
      </c>
      <c r="AB6" s="18">
        <f>IF(OR(D6="",D6=0,J6=""),"",(J6/D6))</f>
        <v>2.0134228187919462E-2</v>
      </c>
      <c r="AC6" s="18">
        <f>IF(OR(E6="",M6="",N6="",P6="",(E6-N6-P6)=0),"",((M6-N6)/(E6-N6-P6)))</f>
        <v>0.11023622047244094</v>
      </c>
      <c r="AD6" s="19">
        <f>IF(OR(AB6="",League!Z$3="",League!Z$3=0,AA6="",AA6=0),"",(100*AB6/League!Z$3/AA6))</f>
        <v>0.87304554727825967</v>
      </c>
      <c r="AE6" s="19">
        <f>IF(OR(AC6="",League!AA$3="",League!AA$3=0),"",(AC6/League!AA$3))</f>
        <v>1.4863398108197041</v>
      </c>
      <c r="AF6" s="19">
        <f>IF(AD6="","",(1/EXP(0.163)*EXP(0.163*AD6)))</f>
        <v>0.97951906694049407</v>
      </c>
      <c r="AG6" s="20">
        <f>IF(OR(AE6="",AF6="",AF6=0),"",(100*AE6/AF6))</f>
        <v>151.74179461991008</v>
      </c>
    </row>
    <row r="7" spans="1:33" x14ac:dyDescent="0.4">
      <c r="A7" s="15" t="s">
        <v>180</v>
      </c>
      <c r="B7" s="32" t="s">
        <v>122</v>
      </c>
      <c r="C7" s="29">
        <v>125</v>
      </c>
      <c r="D7" s="16">
        <v>459</v>
      </c>
      <c r="E7" s="16">
        <v>537</v>
      </c>
      <c r="F7" s="16">
        <v>120</v>
      </c>
      <c r="G7" s="16">
        <v>78</v>
      </c>
      <c r="H7" s="16">
        <v>30</v>
      </c>
      <c r="I7" s="16">
        <v>0</v>
      </c>
      <c r="J7" s="16">
        <v>12</v>
      </c>
      <c r="K7" s="16">
        <v>67</v>
      </c>
      <c r="L7" s="16">
        <v>65</v>
      </c>
      <c r="M7" s="16">
        <v>63</v>
      </c>
      <c r="N7" s="16">
        <v>4</v>
      </c>
      <c r="O7" s="16">
        <v>82</v>
      </c>
      <c r="P7" s="16">
        <v>13</v>
      </c>
      <c r="Q7" s="16">
        <v>2</v>
      </c>
      <c r="R7" s="16">
        <v>0</v>
      </c>
      <c r="S7" s="16">
        <v>17</v>
      </c>
      <c r="T7" s="16">
        <v>3</v>
      </c>
      <c r="U7" s="16">
        <v>1</v>
      </c>
      <c r="V7" s="16">
        <f>IF(OR(G7="",H7="",I7="",J7=""),"",(G7+H7*2+I7*3+J7*4))</f>
        <v>186</v>
      </c>
      <c r="W7" s="17">
        <f>IF(OR(D7="",D7=0,F7=""),"",(F7/D7))</f>
        <v>0.26143790849673204</v>
      </c>
      <c r="X7" s="17">
        <f>IF(OR(D7="",F7="",M7="",P7="",Q7="",(D7+M7+P7+Q7)=0),"",((F7+M7+P7)/(D7+M7+P7+Q7)))</f>
        <v>0.36499068901303539</v>
      </c>
      <c r="Y7" s="17">
        <f>IF(OR(D7="",D7=0,V7=""),"",(V7/D7))</f>
        <v>0.40522875816993464</v>
      </c>
      <c r="Z7" s="17">
        <f>IF(OR(X7="",Y7=""),"",SUM(X7:Y7))</f>
        <v>0.77021944718296997</v>
      </c>
      <c r="AA7" s="16">
        <f>VLOOKUP(B7,ParkFactors!$A$2:$B$31,2,FALSE)</f>
        <v>92</v>
      </c>
      <c r="AB7" s="18">
        <f>IF(OR(D7="",D7=0,J7=""),"",(J7/D7))</f>
        <v>2.6143790849673203E-2</v>
      </c>
      <c r="AC7" s="18">
        <f>IF(OR(E7="",M7="",N7="",P7="",(E7-N7-P7)=0),"",((M7-N7)/(E7-N7-P7)))</f>
        <v>0.11346153846153846</v>
      </c>
      <c r="AD7" s="19">
        <f>IF(OR(AB7="",League!Z$3="",League!Z$3=0,AA7="",AA7=0),"",(100*AB7/League!Z$3/AA7))</f>
        <v>1.0966616465337693</v>
      </c>
      <c r="AE7" s="19">
        <f>IF(OR(AC7="",League!AA$3="",League!AA$3=0),"",(AC7/League!AA$3))</f>
        <v>1.5298275003395663</v>
      </c>
      <c r="AF7" s="19">
        <f>IF(AD7="","",(1/EXP(0.163)*EXP(0.163*AD7)))</f>
        <v>1.0158806262297659</v>
      </c>
      <c r="AG7" s="20">
        <f>IF(OR(AE7="",AF7="",AF7=0),"",(100*AE7/AF7))</f>
        <v>150.59126641849736</v>
      </c>
    </row>
    <row r="8" spans="1:33" x14ac:dyDescent="0.4">
      <c r="A8" s="15" t="s">
        <v>140</v>
      </c>
      <c r="B8" s="32" t="s">
        <v>141</v>
      </c>
      <c r="C8" s="29">
        <v>131</v>
      </c>
      <c r="D8" s="16">
        <v>500</v>
      </c>
      <c r="E8" s="16">
        <v>581</v>
      </c>
      <c r="F8" s="16">
        <v>146</v>
      </c>
      <c r="G8" s="16">
        <v>90</v>
      </c>
      <c r="H8" s="16">
        <v>35</v>
      </c>
      <c r="I8" s="16">
        <v>4</v>
      </c>
      <c r="J8" s="16">
        <v>17</v>
      </c>
      <c r="K8" s="16">
        <v>83</v>
      </c>
      <c r="L8" s="16">
        <v>68</v>
      </c>
      <c r="M8" s="16">
        <v>71</v>
      </c>
      <c r="N8" s="16">
        <v>4</v>
      </c>
      <c r="O8" s="16">
        <v>118</v>
      </c>
      <c r="P8" s="16">
        <v>8</v>
      </c>
      <c r="Q8" s="16">
        <v>2</v>
      </c>
      <c r="R8" s="16">
        <v>0</v>
      </c>
      <c r="S8" s="16">
        <v>15</v>
      </c>
      <c r="T8" s="16">
        <v>2</v>
      </c>
      <c r="U8" s="16">
        <v>2</v>
      </c>
      <c r="V8" s="16">
        <f>IF(OR(G8="",H8="",I8="",J8=""),"",(G8+H8*2+I8*3+J8*4))</f>
        <v>240</v>
      </c>
      <c r="W8" s="17">
        <f>IF(OR(D8="",D8=0,F8=""),"",(F8/D8))</f>
        <v>0.29199999999999998</v>
      </c>
      <c r="X8" s="17">
        <f>IF(OR(D8="",F8="",M8="",P8="",Q8="",(D8+M8+P8+Q8)=0),"",((F8+M8+P8)/(D8+M8+P8+Q8)))</f>
        <v>0.38726333907056798</v>
      </c>
      <c r="Y8" s="17">
        <f>IF(OR(D8="",D8=0,V8=""),"",(V8/D8))</f>
        <v>0.48</v>
      </c>
      <c r="Z8" s="17">
        <f>IF(OR(X8="",Y8=""),"",SUM(X8:Y8))</f>
        <v>0.86726333907056796</v>
      </c>
      <c r="AA8" s="16">
        <f>VLOOKUP(B8,ParkFactors!$A$2:$B$31,2,FALSE)</f>
        <v>97</v>
      </c>
      <c r="AB8" s="18">
        <f>IF(OR(D8="",D8=0,J8=""),"",(J8/D8))</f>
        <v>3.4000000000000002E-2</v>
      </c>
      <c r="AC8" s="18">
        <f>IF(OR(E8="",M8="",N8="",P8="",(E8-N8-P8)=0),"",((M8-N8)/(E8-N8-P8)))</f>
        <v>0.11775043936731107</v>
      </c>
      <c r="AD8" s="19">
        <f>IF(OR(AB8="",League!Z$3="",League!Z$3=0,AA8="",AA8=0),"",(100*AB8/League!Z$3/AA8))</f>
        <v>1.352692570733808</v>
      </c>
      <c r="AE8" s="19">
        <f>IF(OR(AC8="",League!AA$3="",League!AA$3=0),"",(AC8/League!AA$3))</f>
        <v>1.5876557180849689</v>
      </c>
      <c r="AF8" s="19">
        <f>IF(AD8="","",(1/EXP(0.163)*EXP(0.163*AD8)))</f>
        <v>1.059173502143933</v>
      </c>
      <c r="AG8" s="20">
        <f>IF(OR(AE8="",AF8="",AF8=0),"",(100*AE8/AF8))</f>
        <v>149.89571726174276</v>
      </c>
    </row>
    <row r="9" spans="1:33" x14ac:dyDescent="0.4">
      <c r="A9" s="15" t="s">
        <v>146</v>
      </c>
      <c r="B9" s="32" t="s">
        <v>132</v>
      </c>
      <c r="C9" s="29">
        <v>120</v>
      </c>
      <c r="D9" s="16">
        <v>443</v>
      </c>
      <c r="E9" s="16">
        <v>512</v>
      </c>
      <c r="F9" s="16">
        <v>128</v>
      </c>
      <c r="G9" s="16">
        <v>85</v>
      </c>
      <c r="H9" s="16">
        <v>30</v>
      </c>
      <c r="I9" s="16">
        <v>0</v>
      </c>
      <c r="J9" s="16">
        <v>13</v>
      </c>
      <c r="K9" s="16">
        <v>70</v>
      </c>
      <c r="L9" s="16">
        <v>70</v>
      </c>
      <c r="M9" s="16">
        <v>59</v>
      </c>
      <c r="N9" s="16">
        <v>2</v>
      </c>
      <c r="O9" s="16">
        <v>94</v>
      </c>
      <c r="P9" s="16">
        <v>7</v>
      </c>
      <c r="Q9" s="16">
        <v>3</v>
      </c>
      <c r="R9" s="16">
        <v>0</v>
      </c>
      <c r="S9" s="16">
        <v>5</v>
      </c>
      <c r="T9" s="16">
        <v>7</v>
      </c>
      <c r="U9" s="16">
        <v>0</v>
      </c>
      <c r="V9" s="16">
        <f>IF(OR(G9="",H9="",I9="",J9=""),"",(G9+H9*2+I9*3+J9*4))</f>
        <v>197</v>
      </c>
      <c r="W9" s="17">
        <f>IF(OR(D9="",D9=0,F9=""),"",(F9/D9))</f>
        <v>0.28893905191873587</v>
      </c>
      <c r="X9" s="17">
        <f>IF(OR(D9="",F9="",M9="",P9="",Q9="",(D9+M9+P9+Q9)=0),"",((F9+M9+P9)/(D9+M9+P9+Q9)))</f>
        <v>0.37890625</v>
      </c>
      <c r="Y9" s="17">
        <f>IF(OR(D9="",D9=0,V9=""),"",(V9/D9))</f>
        <v>0.44469525959367945</v>
      </c>
      <c r="Z9" s="17">
        <f>IF(OR(X9="",Y9=""),"",SUM(X9:Y9))</f>
        <v>0.8236015095936795</v>
      </c>
      <c r="AA9" s="16">
        <f>VLOOKUP(B9,ParkFactors!$A$2:$B$31,2,FALSE)</f>
        <v>99</v>
      </c>
      <c r="AB9" s="18">
        <f>IF(OR(D9="",D9=0,J9=""),"",(J9/D9))</f>
        <v>2.9345372460496615E-2</v>
      </c>
      <c r="AC9" s="18">
        <f>IF(OR(E9="",M9="",N9="",P9="",(E9-N9-P9)=0),"",((M9-N9)/(E9-N9-P9)))</f>
        <v>0.11332007952286283</v>
      </c>
      <c r="AD9" s="19">
        <f>IF(OR(AB9="",League!Z$3="",League!Z$3=0,AA9="",AA9=0),"",(100*AB9/League!Z$3/AA9))</f>
        <v>1.1439218447221731</v>
      </c>
      <c r="AE9" s="19">
        <f>IF(OR(AC9="",League!AA$3="",League!AA$3=0),"",(AC9/League!AA$3))</f>
        <v>1.527920177580778</v>
      </c>
      <c r="AF9" s="19">
        <f>IF(AD9="","",(1/EXP(0.163)*EXP(0.163*AD9)))</f>
        <v>1.0237365935743377</v>
      </c>
      <c r="AG9" s="20">
        <f>IF(OR(AE9="",AF9="",AF9=0),"",(100*AE9/AF9))</f>
        <v>149.24934667482214</v>
      </c>
    </row>
    <row r="10" spans="1:33" x14ac:dyDescent="0.4">
      <c r="A10" s="15" t="s">
        <v>123</v>
      </c>
      <c r="B10" s="32" t="s">
        <v>124</v>
      </c>
      <c r="C10" s="29">
        <v>114</v>
      </c>
      <c r="D10" s="16">
        <v>433</v>
      </c>
      <c r="E10" s="16">
        <v>511</v>
      </c>
      <c r="F10" s="16">
        <v>132</v>
      </c>
      <c r="G10" s="16">
        <v>76</v>
      </c>
      <c r="H10" s="16">
        <v>32</v>
      </c>
      <c r="I10" s="16">
        <v>5</v>
      </c>
      <c r="J10" s="16">
        <v>19</v>
      </c>
      <c r="K10" s="16">
        <v>68</v>
      </c>
      <c r="L10" s="16">
        <v>69</v>
      </c>
      <c r="M10" s="16">
        <v>69</v>
      </c>
      <c r="N10" s="16">
        <v>7</v>
      </c>
      <c r="O10" s="16">
        <v>89</v>
      </c>
      <c r="P10" s="16">
        <v>5</v>
      </c>
      <c r="Q10" s="16">
        <v>4</v>
      </c>
      <c r="R10" s="16">
        <v>0</v>
      </c>
      <c r="S10" s="16">
        <v>7</v>
      </c>
      <c r="T10" s="16">
        <v>17</v>
      </c>
      <c r="U10" s="16">
        <v>1</v>
      </c>
      <c r="V10" s="16">
        <f>IF(OR(G10="",H10="",I10="",J10=""),"",(G10+H10*2+I10*3+J10*4))</f>
        <v>231</v>
      </c>
      <c r="W10" s="17">
        <f>IF(OR(D10="",D10=0,F10=""),"",(F10/D10))</f>
        <v>0.30484988452655887</v>
      </c>
      <c r="X10" s="17">
        <f>IF(OR(D10="",F10="",M10="",P10="",Q10="",(D10+M10+P10+Q10)=0),"",((F10+M10+P10)/(D10+M10+P10+Q10)))</f>
        <v>0.40313111545988256</v>
      </c>
      <c r="Y10" s="17">
        <f>IF(OR(D10="",D10=0,V10=""),"",(V10/D10))</f>
        <v>0.53348729792147809</v>
      </c>
      <c r="Z10" s="17">
        <f>IF(OR(X10="",Y10=""),"",SUM(X10:Y10))</f>
        <v>0.93661841338136065</v>
      </c>
      <c r="AA10" s="16">
        <f>VLOOKUP(B10,ParkFactors!$A$2:$B$31,2,FALSE)</f>
        <v>90</v>
      </c>
      <c r="AB10" s="18">
        <f>IF(OR(D10="",D10=0,J10=""),"",(J10/D10))</f>
        <v>4.3879907621247112E-2</v>
      </c>
      <c r="AC10" s="18">
        <f>IF(OR(E10="",M10="",N10="",P10="",(E10-N10-P10)=0),"",((M10-N10)/(E10-N10-P10)))</f>
        <v>0.12424849699398798</v>
      </c>
      <c r="AD10" s="19">
        <f>IF(OR(AB10="",League!Z$3="",League!Z$3=0,AA10="",AA10=0),"",(100*AB10/League!Z$3/AA10))</f>
        <v>1.8815471990991621</v>
      </c>
      <c r="AE10" s="19">
        <f>IF(OR(AC10="",League!AA$3="",League!AA$3=0),"",(AC10/League!AA$3))</f>
        <v>1.6752704939012812</v>
      </c>
      <c r="AF10" s="19">
        <f>IF(AD10="","",(1/EXP(0.163)*EXP(0.163*AD10)))</f>
        <v>1.1545286823395318</v>
      </c>
      <c r="AG10" s="20">
        <f>IF(OR(AE10="",AF10="",AF10=0),"",(100*AE10/AF10))</f>
        <v>145.10427670852843</v>
      </c>
    </row>
    <row r="11" spans="1:33" x14ac:dyDescent="0.4">
      <c r="A11" s="15" t="s">
        <v>169</v>
      </c>
      <c r="B11" s="32" t="s">
        <v>126</v>
      </c>
      <c r="C11" s="29">
        <v>101</v>
      </c>
      <c r="D11" s="16">
        <v>358</v>
      </c>
      <c r="E11" s="16">
        <v>410</v>
      </c>
      <c r="F11" s="16">
        <v>98</v>
      </c>
      <c r="G11" s="16">
        <v>59</v>
      </c>
      <c r="H11" s="16">
        <v>27</v>
      </c>
      <c r="I11" s="16">
        <v>0</v>
      </c>
      <c r="J11" s="16">
        <v>12</v>
      </c>
      <c r="K11" s="16">
        <v>50</v>
      </c>
      <c r="L11" s="16">
        <v>58</v>
      </c>
      <c r="M11" s="16">
        <v>46</v>
      </c>
      <c r="N11" s="16">
        <v>1</v>
      </c>
      <c r="O11" s="16">
        <v>68</v>
      </c>
      <c r="P11" s="16">
        <v>5</v>
      </c>
      <c r="Q11" s="16">
        <v>1</v>
      </c>
      <c r="R11" s="16">
        <v>0</v>
      </c>
      <c r="S11" s="16">
        <v>8</v>
      </c>
      <c r="T11" s="16">
        <v>12</v>
      </c>
      <c r="U11" s="16">
        <v>4</v>
      </c>
      <c r="V11" s="16">
        <f>IF(OR(G11="",H11="",I11="",J11=""),"",(G11+H11*2+I11*3+J11*4))</f>
        <v>161</v>
      </c>
      <c r="W11" s="17">
        <f>IF(OR(D11="",D11=0,F11=""),"",(F11/D11))</f>
        <v>0.27374301675977653</v>
      </c>
      <c r="X11" s="17">
        <f>IF(OR(D11="",F11="",M11="",P11="",Q11="",(D11+M11+P11+Q11)=0),"",((F11+M11+P11)/(D11+M11+P11+Q11)))</f>
        <v>0.36341463414634145</v>
      </c>
      <c r="Y11" s="17">
        <f>IF(OR(D11="",D11=0,V11=""),"",(V11/D11))</f>
        <v>0.44972067039106145</v>
      </c>
      <c r="Z11" s="17">
        <f>IF(OR(X11="",Y11=""),"",SUM(X11:Y11))</f>
        <v>0.8131353045374029</v>
      </c>
      <c r="AA11" s="16">
        <f>VLOOKUP(B11,ParkFactors!$A$2:$B$31,2,FALSE)</f>
        <v>99</v>
      </c>
      <c r="AB11" s="18">
        <f>IF(OR(D11="",D11=0,J11=""),"",(J11/D11))</f>
        <v>3.3519553072625698E-2</v>
      </c>
      <c r="AC11" s="18">
        <f>IF(OR(E11="",M11="",N11="",P11="",(E11-N11-P11)=0),"",((M11-N11)/(E11-N11-P11)))</f>
        <v>0.11138613861386139</v>
      </c>
      <c r="AD11" s="19">
        <f>IF(OR(AB11="",League!Z$3="",League!Z$3=0,AA11="",AA11=0),"",(100*AB11/League!Z$3/AA11))</f>
        <v>1.3066369846461265</v>
      </c>
      <c r="AE11" s="19">
        <f>IF(OR(AC11="",League!AA$3="",League!AA$3=0),"",(AC11/League!AA$3))</f>
        <v>1.5018444163427527</v>
      </c>
      <c r="AF11" s="19">
        <f>IF(AD11="","",(1/EXP(0.163)*EXP(0.163*AD11)))</f>
        <v>1.051251993374043</v>
      </c>
      <c r="AG11" s="20">
        <f>IF(OR(AE11="",AF11="",AF11=0),"",(100*AE11/AF11))</f>
        <v>142.86245598664806</v>
      </c>
    </row>
    <row r="12" spans="1:33" x14ac:dyDescent="0.4">
      <c r="A12" s="15" t="s">
        <v>171</v>
      </c>
      <c r="B12" s="32" t="s">
        <v>141</v>
      </c>
      <c r="C12" s="29">
        <v>123</v>
      </c>
      <c r="D12" s="16">
        <v>478</v>
      </c>
      <c r="E12" s="16">
        <v>544</v>
      </c>
      <c r="F12" s="16">
        <v>130</v>
      </c>
      <c r="G12" s="16">
        <v>97</v>
      </c>
      <c r="H12" s="16">
        <v>20</v>
      </c>
      <c r="I12" s="16">
        <v>3</v>
      </c>
      <c r="J12" s="16">
        <v>10</v>
      </c>
      <c r="K12" s="16">
        <v>65</v>
      </c>
      <c r="L12" s="16">
        <v>52</v>
      </c>
      <c r="M12" s="16">
        <v>58</v>
      </c>
      <c r="N12" s="16">
        <v>3</v>
      </c>
      <c r="O12" s="16">
        <v>85</v>
      </c>
      <c r="P12" s="16">
        <v>5</v>
      </c>
      <c r="Q12" s="16">
        <v>3</v>
      </c>
      <c r="R12" s="16">
        <v>0</v>
      </c>
      <c r="S12" s="16">
        <v>2</v>
      </c>
      <c r="T12" s="16">
        <v>14</v>
      </c>
      <c r="U12" s="16">
        <v>4</v>
      </c>
      <c r="V12" s="16">
        <f>IF(OR(G12="",H12="",I12="",J12=""),"",(G12+H12*2+I12*3+J12*4))</f>
        <v>186</v>
      </c>
      <c r="W12" s="17">
        <f>IF(OR(D12="",D12=0,F12=""),"",(F12/D12))</f>
        <v>0.27196652719665271</v>
      </c>
      <c r="X12" s="17">
        <f>IF(OR(D12="",F12="",M12="",P12="",Q12="",(D12+M12+P12+Q12)=0),"",((F12+M12+P12)/(D12+M12+P12+Q12)))</f>
        <v>0.3547794117647059</v>
      </c>
      <c r="Y12" s="17">
        <f>IF(OR(D12="",D12=0,V12=""),"",(V12/D12))</f>
        <v>0.38912133891213391</v>
      </c>
      <c r="Z12" s="17">
        <f>IF(OR(X12="",Y12=""),"",SUM(X12:Y12))</f>
        <v>0.74390075067683981</v>
      </c>
      <c r="AA12" s="16">
        <f>VLOOKUP(B12,ParkFactors!$A$2:$B$31,2,FALSE)</f>
        <v>97</v>
      </c>
      <c r="AB12" s="18">
        <f>IF(OR(D12="",D12=0,J12=""),"",(J12/D12))</f>
        <v>2.0920502092050208E-2</v>
      </c>
      <c r="AC12" s="18">
        <f>IF(OR(E12="",M12="",N12="",P12="",(E12-N12-P12)=0),"",((M12-N12)/(E12-N12-P12)))</f>
        <v>0.10261194029850747</v>
      </c>
      <c r="AD12" s="19">
        <f>IF(OR(AB12="",League!Z$3="",League!Z$3=0,AA12="",AA12=0),"",(100*AB12/League!Z$3/AA12))</f>
        <v>0.8323237575275706</v>
      </c>
      <c r="AE12" s="19">
        <f>IF(OR(AC12="",League!AA$3="",League!AA$3=0),"",(AC12/League!AA$3))</f>
        <v>1.3835399225180749</v>
      </c>
      <c r="AF12" s="19">
        <f>IF(AD12="","",(1/EXP(0.163)*EXP(0.163*AD12)))</f>
        <v>0.97303889087996653</v>
      </c>
      <c r="AG12" s="20">
        <f>IF(OR(AE12="",AF12="",AF12=0),"",(100*AE12/AF12))</f>
        <v>142.18752564626396</v>
      </c>
    </row>
    <row r="13" spans="1:33" x14ac:dyDescent="0.4">
      <c r="A13" s="15" t="s">
        <v>139</v>
      </c>
      <c r="B13" s="32" t="s">
        <v>138</v>
      </c>
      <c r="C13" s="29">
        <v>127</v>
      </c>
      <c r="D13" s="16">
        <v>495</v>
      </c>
      <c r="E13" s="16">
        <v>554</v>
      </c>
      <c r="F13" s="16">
        <v>146</v>
      </c>
      <c r="G13" s="16">
        <v>115</v>
      </c>
      <c r="H13" s="16">
        <v>27</v>
      </c>
      <c r="I13" s="16">
        <v>1</v>
      </c>
      <c r="J13" s="16">
        <v>3</v>
      </c>
      <c r="K13" s="16">
        <v>46</v>
      </c>
      <c r="L13" s="16">
        <v>61</v>
      </c>
      <c r="M13" s="16">
        <v>54</v>
      </c>
      <c r="N13" s="16">
        <v>3</v>
      </c>
      <c r="O13" s="16">
        <v>80</v>
      </c>
      <c r="P13" s="16">
        <v>0</v>
      </c>
      <c r="Q13" s="16">
        <v>5</v>
      </c>
      <c r="R13" s="16">
        <v>0</v>
      </c>
      <c r="S13" s="16">
        <v>25</v>
      </c>
      <c r="T13" s="16">
        <v>3</v>
      </c>
      <c r="U13" s="16">
        <v>0</v>
      </c>
      <c r="V13" s="16">
        <f>IF(OR(G13="",H13="",I13="",J13=""),"",(G13+H13*2+I13*3+J13*4))</f>
        <v>184</v>
      </c>
      <c r="W13" s="17">
        <f>IF(OR(D13="",D13=0,F13=""),"",(F13/D13))</f>
        <v>0.29494949494949496</v>
      </c>
      <c r="X13" s="17">
        <f>IF(OR(D13="",F13="",M13="",P13="",Q13="",(D13+M13+P13+Q13)=0),"",((F13+M13+P13)/(D13+M13+P13+Q13)))</f>
        <v>0.36101083032490977</v>
      </c>
      <c r="Y13" s="17">
        <f>IF(OR(D13="",D13=0,V13=""),"",(V13/D13))</f>
        <v>0.37171717171717172</v>
      </c>
      <c r="Z13" s="17">
        <f>IF(OR(X13="",Y13=""),"",SUM(X13:Y13))</f>
        <v>0.73272800204208144</v>
      </c>
      <c r="AA13" s="16">
        <f>VLOOKUP(B13,ParkFactors!$A$2:$B$31,2,FALSE)</f>
        <v>89</v>
      </c>
      <c r="AB13" s="18">
        <f>IF(OR(D13="",D13=0,J13=""),"",(J13/D13))</f>
        <v>6.0606060606060606E-3</v>
      </c>
      <c r="AC13" s="18">
        <f>IF(OR(E13="",M13="",N13="",P13="",(E13-N13-P13)=0),"",((M13-N13)/(E13-N13-P13)))</f>
        <v>9.2558983666061703E-2</v>
      </c>
      <c r="AD13" s="19">
        <f>IF(OR(AB13="",League!Z$3="",League!Z$3=0,AA13="",AA13=0),"",(100*AB13/League!Z$3/AA13))</f>
        <v>0.26279552837264791</v>
      </c>
      <c r="AE13" s="19">
        <f>IF(OR(AC13="",League!AA$3="",League!AA$3=0),"",(AC13/League!AA$3))</f>
        <v>1.2479936420377526</v>
      </c>
      <c r="AF13" s="19">
        <f>IF(AD13="","",(1/EXP(0.163)*EXP(0.163*AD13)))</f>
        <v>0.88677470205388265</v>
      </c>
      <c r="AG13" s="20">
        <f>IF(OR(AE13="",AF13="",AF13=0),"",(100*AE13/AF13))</f>
        <v>140.73401498117178</v>
      </c>
    </row>
    <row r="14" spans="1:33" x14ac:dyDescent="0.4">
      <c r="A14" s="15" t="s">
        <v>135</v>
      </c>
      <c r="B14" s="32" t="s">
        <v>136</v>
      </c>
      <c r="C14" s="29">
        <v>109</v>
      </c>
      <c r="D14" s="16">
        <v>406</v>
      </c>
      <c r="E14" s="16">
        <v>479</v>
      </c>
      <c r="F14" s="16">
        <v>122</v>
      </c>
      <c r="G14" s="16">
        <v>63</v>
      </c>
      <c r="H14" s="16">
        <v>39</v>
      </c>
      <c r="I14" s="16">
        <v>1</v>
      </c>
      <c r="J14" s="16">
        <v>19</v>
      </c>
      <c r="K14" s="16">
        <v>75</v>
      </c>
      <c r="L14" s="16">
        <v>69</v>
      </c>
      <c r="M14" s="16">
        <v>64</v>
      </c>
      <c r="N14" s="16">
        <v>10</v>
      </c>
      <c r="O14" s="16">
        <v>110</v>
      </c>
      <c r="P14" s="16">
        <v>2</v>
      </c>
      <c r="Q14" s="16">
        <v>3</v>
      </c>
      <c r="R14" s="16">
        <v>0</v>
      </c>
      <c r="S14" s="16">
        <v>10</v>
      </c>
      <c r="T14" s="16">
        <v>9</v>
      </c>
      <c r="U14" s="16">
        <v>3</v>
      </c>
      <c r="V14" s="16">
        <f>IF(OR(G14="",H14="",I14="",J14=""),"",(G14+H14*2+I14*3+J14*4))</f>
        <v>220</v>
      </c>
      <c r="W14" s="17">
        <f>IF(OR(D14="",D14=0,F14=""),"",(F14/D14))</f>
        <v>0.30049261083743845</v>
      </c>
      <c r="X14" s="17">
        <f>IF(OR(D14="",F14="",M14="",P14="",Q14="",(D14+M14+P14+Q14)=0),"",((F14+M14+P14)/(D14+M14+P14+Q14)))</f>
        <v>0.39578947368421052</v>
      </c>
      <c r="Y14" s="17">
        <f>IF(OR(D14="",D14=0,V14=""),"",(V14/D14))</f>
        <v>0.54187192118226601</v>
      </c>
      <c r="Z14" s="17">
        <f>IF(OR(X14="",Y14=""),"",SUM(X14:Y14))</f>
        <v>0.93766139486647648</v>
      </c>
      <c r="AA14" s="16">
        <f>VLOOKUP(B14,ParkFactors!$A$2:$B$31,2,FALSE)</f>
        <v>103</v>
      </c>
      <c r="AB14" s="18">
        <f>IF(OR(D14="",D14=0,J14=""),"",(J14/D14))</f>
        <v>4.6798029556650245E-2</v>
      </c>
      <c r="AC14" s="18">
        <f>IF(OR(E14="",M14="",N14="",P14="",(E14-N14-P14)=0),"",((M14-N14)/(E14-N14-P14)))</f>
        <v>0.11563169164882227</v>
      </c>
      <c r="AD14" s="19">
        <f>IF(OR(AB14="",League!Z$3="",League!Z$3=0,AA14="",AA14=0),"",(100*AB14/League!Z$3/AA14))</f>
        <v>1.7534050970609392</v>
      </c>
      <c r="AE14" s="19">
        <f>IF(OR(AC14="",League!AA$3="",League!AA$3=0),"",(AC14/League!AA$3))</f>
        <v>1.5590881649742323</v>
      </c>
      <c r="AF14" s="19">
        <f>IF(AD14="","",(1/EXP(0.163)*EXP(0.163*AD14)))</f>
        <v>1.1306639548330646</v>
      </c>
      <c r="AG14" s="20">
        <f>IF(OR(AE14="",AF14="",AF14=0),"",(100*AE14/AF14))</f>
        <v>137.89138305062727</v>
      </c>
    </row>
    <row r="15" spans="1:33" x14ac:dyDescent="0.4">
      <c r="A15" s="15" t="s">
        <v>190</v>
      </c>
      <c r="B15" s="32" t="s">
        <v>154</v>
      </c>
      <c r="C15" s="29">
        <v>119</v>
      </c>
      <c r="D15" s="16">
        <v>374</v>
      </c>
      <c r="E15" s="16">
        <v>421</v>
      </c>
      <c r="F15" s="16">
        <v>90</v>
      </c>
      <c r="G15" s="16">
        <v>50</v>
      </c>
      <c r="H15" s="16">
        <v>24</v>
      </c>
      <c r="I15" s="16">
        <v>4</v>
      </c>
      <c r="J15" s="16">
        <v>12</v>
      </c>
      <c r="K15" s="16">
        <v>47</v>
      </c>
      <c r="L15" s="16">
        <v>42</v>
      </c>
      <c r="M15" s="16">
        <v>45</v>
      </c>
      <c r="N15" s="16">
        <v>1</v>
      </c>
      <c r="O15" s="16">
        <v>89</v>
      </c>
      <c r="P15" s="16">
        <v>0</v>
      </c>
      <c r="Q15" s="16">
        <v>1</v>
      </c>
      <c r="R15" s="16">
        <v>1</v>
      </c>
      <c r="S15" s="16">
        <v>6</v>
      </c>
      <c r="T15" s="16">
        <v>0</v>
      </c>
      <c r="U15" s="16">
        <v>2</v>
      </c>
      <c r="V15" s="16">
        <f>IF(OR(G15="",H15="",I15="",J15=""),"",(G15+H15*2+I15*3+J15*4))</f>
        <v>158</v>
      </c>
      <c r="W15" s="17">
        <f>IF(OR(D15="",D15=0,F15=""),"",(F15/D15))</f>
        <v>0.24064171122994651</v>
      </c>
      <c r="X15" s="17">
        <f>IF(OR(D15="",F15="",M15="",P15="",Q15="",(D15+M15+P15+Q15)=0),"",((F15+M15+P15)/(D15+M15+P15+Q15)))</f>
        <v>0.32142857142857145</v>
      </c>
      <c r="Y15" s="17">
        <f>IF(OR(D15="",D15=0,V15=""),"",(V15/D15))</f>
        <v>0.42245989304812837</v>
      </c>
      <c r="Z15" s="17">
        <f>IF(OR(X15="",Y15=""),"",SUM(X15:Y15))</f>
        <v>0.74388846447669987</v>
      </c>
      <c r="AA15" s="16">
        <f>VLOOKUP(B15,ParkFactors!$A$2:$B$31,2,FALSE)</f>
        <v>102</v>
      </c>
      <c r="AB15" s="18">
        <f>IF(OR(D15="",D15=0,J15=""),"",(J15/D15))</f>
        <v>3.2085561497326207E-2</v>
      </c>
      <c r="AC15" s="18">
        <f>IF(OR(E15="",M15="",N15="",P15="",(E15-N15-P15)=0),"",((M15-N15)/(E15-N15-P15)))</f>
        <v>0.10476190476190476</v>
      </c>
      <c r="AD15" s="19">
        <f>IF(OR(AB15="",League!Z$3="",League!Z$3=0,AA15="",AA15=0),"",(100*AB15/League!Z$3/AA15))</f>
        <v>1.2139516622058304</v>
      </c>
      <c r="AE15" s="19">
        <f>IF(OR(AC15="",League!AA$3="",League!AA$3=0),"",(AC15/League!AA$3))</f>
        <v>1.4125283780375011</v>
      </c>
      <c r="AF15" s="19">
        <f>IF(AD15="","",(1/EXP(0.163)*EXP(0.163*AD15)))</f>
        <v>1.0354893541683279</v>
      </c>
      <c r="AG15" s="20">
        <f>IF(OR(AE15="",AF15="",AF15=0),"",(100*AE15/AF15))</f>
        <v>136.41167553789089</v>
      </c>
    </row>
    <row r="16" spans="1:33" x14ac:dyDescent="0.4">
      <c r="A16" s="15" t="s">
        <v>191</v>
      </c>
      <c r="B16" s="32" t="s">
        <v>120</v>
      </c>
      <c r="C16" s="29">
        <v>125</v>
      </c>
      <c r="D16" s="16">
        <v>491</v>
      </c>
      <c r="E16" s="16">
        <v>555</v>
      </c>
      <c r="F16" s="16">
        <v>117</v>
      </c>
      <c r="G16" s="16">
        <v>79</v>
      </c>
      <c r="H16" s="16">
        <v>20</v>
      </c>
      <c r="I16" s="16">
        <v>2</v>
      </c>
      <c r="J16" s="16">
        <v>16</v>
      </c>
      <c r="K16" s="16">
        <v>70</v>
      </c>
      <c r="L16" s="16">
        <v>52</v>
      </c>
      <c r="M16" s="16">
        <v>58</v>
      </c>
      <c r="N16" s="16">
        <v>1</v>
      </c>
      <c r="O16" s="16">
        <v>93</v>
      </c>
      <c r="P16" s="16">
        <v>1</v>
      </c>
      <c r="Q16" s="16">
        <v>3</v>
      </c>
      <c r="R16" s="16">
        <v>2</v>
      </c>
      <c r="S16" s="16">
        <v>6</v>
      </c>
      <c r="T16" s="16">
        <v>26</v>
      </c>
      <c r="U16" s="16">
        <v>6</v>
      </c>
      <c r="V16" s="16">
        <f>IF(OR(G16="",H16="",I16="",J16=""),"",(G16+H16*2+I16*3+J16*4))</f>
        <v>189</v>
      </c>
      <c r="W16" s="17">
        <f>IF(OR(D16="",D16=0,F16=""),"",(F16/D16))</f>
        <v>0.23828920570264767</v>
      </c>
      <c r="X16" s="17">
        <f>IF(OR(D16="",F16="",M16="",P16="",Q16="",(D16+M16+P16+Q16)=0),"",((F16+M16+P16)/(D16+M16+P16+Q16)))</f>
        <v>0.31826401446654612</v>
      </c>
      <c r="Y16" s="17">
        <f>IF(OR(D16="",D16=0,V16=""),"",(V16/D16))</f>
        <v>0.38492871690427699</v>
      </c>
      <c r="Z16" s="17">
        <f>IF(OR(X16="",Y16=""),"",SUM(X16:Y16))</f>
        <v>0.70319273137082305</v>
      </c>
      <c r="AA16" s="16">
        <f>VLOOKUP(B16,ParkFactors!$A$2:$B$31,2,FALSE)</f>
        <v>105</v>
      </c>
      <c r="AB16" s="18">
        <f>IF(OR(D16="",D16=0,J16=""),"",(J16/D16))</f>
        <v>3.2586558044806514E-2</v>
      </c>
      <c r="AC16" s="18">
        <f>IF(OR(E16="",M16="",N16="",P16="",(E16-N16-P16)=0),"",((M16-N16)/(E16-N16-P16)))</f>
        <v>0.10307414104882459</v>
      </c>
      <c r="AD16" s="19">
        <f>IF(OR(AB16="",League!Z$3="",League!Z$3=0,AA16="",AA16=0),"",(100*AB16/League!Z$3/AA16))</f>
        <v>1.1976808718152911</v>
      </c>
      <c r="AE16" s="19">
        <f>IF(OR(AC16="",League!AA$3="",League!AA$3=0),"",(AC16/League!AA$3))</f>
        <v>1.3897718794270004</v>
      </c>
      <c r="AF16" s="19">
        <f>IF(AD16="","",(1/EXP(0.163)*EXP(0.163*AD16)))</f>
        <v>1.0327467311563943</v>
      </c>
      <c r="AG16" s="20">
        <f>IF(OR(AE16="",AF16="",AF16=0),"",(100*AE16/AF16))</f>
        <v>134.57044573463193</v>
      </c>
    </row>
    <row r="17" spans="1:33" x14ac:dyDescent="0.4">
      <c r="A17" s="15" t="s">
        <v>125</v>
      </c>
      <c r="B17" s="32" t="s">
        <v>126</v>
      </c>
      <c r="C17" s="29">
        <v>120</v>
      </c>
      <c r="D17" s="16">
        <v>453</v>
      </c>
      <c r="E17" s="16">
        <v>518</v>
      </c>
      <c r="F17" s="16">
        <v>138</v>
      </c>
      <c r="G17" s="16">
        <v>84</v>
      </c>
      <c r="H17" s="16">
        <v>32</v>
      </c>
      <c r="I17" s="16">
        <v>9</v>
      </c>
      <c r="J17" s="16">
        <v>13</v>
      </c>
      <c r="K17" s="16">
        <v>70</v>
      </c>
      <c r="L17" s="16">
        <v>59</v>
      </c>
      <c r="M17" s="16">
        <v>54</v>
      </c>
      <c r="N17" s="16">
        <v>3</v>
      </c>
      <c r="O17" s="16">
        <v>97</v>
      </c>
      <c r="P17" s="16">
        <v>8</v>
      </c>
      <c r="Q17" s="16">
        <v>1</v>
      </c>
      <c r="R17" s="16">
        <v>2</v>
      </c>
      <c r="S17" s="16">
        <v>5</v>
      </c>
      <c r="T17" s="16">
        <v>7</v>
      </c>
      <c r="U17" s="16">
        <v>7</v>
      </c>
      <c r="V17" s="16">
        <f>IF(OR(G17="",H17="",I17="",J17=""),"",(G17+H17*2+I17*3+J17*4))</f>
        <v>227</v>
      </c>
      <c r="W17" s="17">
        <f>IF(OR(D17="",D17=0,F17=""),"",(F17/D17))</f>
        <v>0.30463576158940397</v>
      </c>
      <c r="X17" s="17">
        <f>IF(OR(D17="",F17="",M17="",P17="",Q17="",(D17+M17+P17+Q17)=0),"",((F17+M17+P17)/(D17+M17+P17+Q17)))</f>
        <v>0.38759689922480622</v>
      </c>
      <c r="Y17" s="17">
        <f>IF(OR(D17="",D17=0,V17=""),"",(V17/D17))</f>
        <v>0.5011037527593819</v>
      </c>
      <c r="Z17" s="17">
        <f>IF(OR(X17="",Y17=""),"",SUM(X17:Y17))</f>
        <v>0.88870065198418813</v>
      </c>
      <c r="AA17" s="16">
        <f>VLOOKUP(B17,ParkFactors!$A$2:$B$31,2,FALSE)</f>
        <v>99</v>
      </c>
      <c r="AB17" s="18">
        <f>IF(OR(D17="",D17=0,J17=""),"",(J17/D17))</f>
        <v>2.8697571743929361E-2</v>
      </c>
      <c r="AC17" s="18">
        <f>IF(OR(E17="",M17="",N17="",P17="",(E17-N17-P17)=0),"",((M17-N17)/(E17-N17-P17)))</f>
        <v>0.10059171597633136</v>
      </c>
      <c r="AD17" s="19">
        <f>IF(OR(AB17="",League!Z$3="",League!Z$3=0,AA17="",AA17=0),"",(100*AB17/League!Z$3/AA17))</f>
        <v>1.1186697068695863</v>
      </c>
      <c r="AE17" s="19">
        <f>IF(OR(AC17="",League!AA$3="",League!AA$3=0),"",(AC17/League!AA$3))</f>
        <v>1.3563007825696285</v>
      </c>
      <c r="AF17" s="19">
        <f>IF(AD17="","",(1/EXP(0.163)*EXP(0.163*AD17)))</f>
        <v>1.0195314532707065</v>
      </c>
      <c r="AG17" s="20">
        <f>IF(OR(AE17="",AF17="",AF17=0),"",(100*AE17/AF17))</f>
        <v>133.0317743722913</v>
      </c>
    </row>
    <row r="18" spans="1:33" x14ac:dyDescent="0.4">
      <c r="A18" s="15" t="s">
        <v>194</v>
      </c>
      <c r="B18" s="32" t="s">
        <v>149</v>
      </c>
      <c r="C18" s="29">
        <v>123</v>
      </c>
      <c r="D18" s="16">
        <v>396</v>
      </c>
      <c r="E18" s="16">
        <v>458</v>
      </c>
      <c r="F18" s="16">
        <v>91</v>
      </c>
      <c r="G18" s="16">
        <v>59</v>
      </c>
      <c r="H18" s="16">
        <v>15</v>
      </c>
      <c r="I18" s="16">
        <v>9</v>
      </c>
      <c r="J18" s="16">
        <v>8</v>
      </c>
      <c r="K18" s="16">
        <v>43</v>
      </c>
      <c r="L18" s="16">
        <v>50</v>
      </c>
      <c r="M18" s="16">
        <v>51</v>
      </c>
      <c r="N18" s="16">
        <v>8</v>
      </c>
      <c r="O18" s="16">
        <v>107</v>
      </c>
      <c r="P18" s="16">
        <v>2</v>
      </c>
      <c r="Q18" s="16">
        <v>8</v>
      </c>
      <c r="R18" s="16">
        <v>1</v>
      </c>
      <c r="S18" s="16">
        <v>3</v>
      </c>
      <c r="T18" s="16">
        <v>3</v>
      </c>
      <c r="U18" s="16">
        <v>3</v>
      </c>
      <c r="V18" s="16">
        <f>IF(OR(G18="",H18="",I18="",J18=""),"",(G18+H18*2+I18*3+J18*4))</f>
        <v>148</v>
      </c>
      <c r="W18" s="17">
        <f>IF(OR(D18="",D18=0,F18=""),"",(F18/D18))</f>
        <v>0.22979797979797981</v>
      </c>
      <c r="X18" s="17">
        <f>IF(OR(D18="",F18="",M18="",P18="",Q18="",(D18+M18+P18+Q18)=0),"",((F18+M18+P18)/(D18+M18+P18+Q18)))</f>
        <v>0.31509846827133481</v>
      </c>
      <c r="Y18" s="17">
        <f>IF(OR(D18="",D18=0,V18=""),"",(V18/D18))</f>
        <v>0.37373737373737376</v>
      </c>
      <c r="Z18" s="17">
        <f>IF(OR(X18="",Y18=""),"",SUM(X18:Y18))</f>
        <v>0.68883584200870862</v>
      </c>
      <c r="AA18" s="16">
        <f>VLOOKUP(B18,ParkFactors!$A$2:$B$31,2,FALSE)</f>
        <v>89</v>
      </c>
      <c r="AB18" s="18">
        <f>IF(OR(D18="",D18=0,J18=""),"",(J18/D18))</f>
        <v>2.0202020202020204E-2</v>
      </c>
      <c r="AC18" s="18">
        <f>IF(OR(E18="",M18="",N18="",P18="",(E18-N18-P18)=0),"",((M18-N18)/(E18-N18-P18)))</f>
        <v>9.5982142857142863E-2</v>
      </c>
      <c r="AD18" s="19">
        <f>IF(OR(AB18="",League!Z$3="",League!Z$3=0,AA18="",AA18=0),"",(100*AB18/League!Z$3/AA18))</f>
        <v>0.87598509457549301</v>
      </c>
      <c r="AE18" s="19">
        <f>IF(OR(AC18="",League!AA$3="",League!AA$3=0),"",(AC18/League!AA$3))</f>
        <v>1.2941488690826537</v>
      </c>
      <c r="AF18" s="19">
        <f>IF(AD18="","",(1/EXP(0.163)*EXP(0.163*AD18)))</f>
        <v>0.9799885122459896</v>
      </c>
      <c r="AG18" s="20">
        <f>IF(OR(AE18="",AF18="",AF18=0),"",(100*AE18/AF18))</f>
        <v>132.05755505405412</v>
      </c>
    </row>
    <row r="19" spans="1:33" x14ac:dyDescent="0.4">
      <c r="A19" s="15" t="s">
        <v>200</v>
      </c>
      <c r="B19" s="32" t="s">
        <v>141</v>
      </c>
      <c r="C19" s="29">
        <v>121</v>
      </c>
      <c r="D19" s="16">
        <v>459</v>
      </c>
      <c r="E19" s="16">
        <v>513</v>
      </c>
      <c r="F19" s="16">
        <v>94</v>
      </c>
      <c r="G19" s="16">
        <v>62</v>
      </c>
      <c r="H19" s="16">
        <v>18</v>
      </c>
      <c r="I19" s="16">
        <v>5</v>
      </c>
      <c r="J19" s="16">
        <v>9</v>
      </c>
      <c r="K19" s="16">
        <v>62</v>
      </c>
      <c r="L19" s="16">
        <v>31</v>
      </c>
      <c r="M19" s="16">
        <v>48</v>
      </c>
      <c r="N19" s="16">
        <v>2</v>
      </c>
      <c r="O19" s="16">
        <v>156</v>
      </c>
      <c r="P19" s="16">
        <v>1</v>
      </c>
      <c r="Q19" s="16">
        <v>2</v>
      </c>
      <c r="R19" s="16">
        <v>3</v>
      </c>
      <c r="S19" s="16">
        <v>6</v>
      </c>
      <c r="T19" s="16">
        <v>19</v>
      </c>
      <c r="U19" s="16">
        <v>7</v>
      </c>
      <c r="V19" s="16">
        <f>IF(OR(G19="",H19="",I19="",J19=""),"",(G19+H19*2+I19*3+J19*4))</f>
        <v>149</v>
      </c>
      <c r="W19" s="17">
        <f>IF(OR(D19="",D19=0,F19=""),"",(F19/D19))</f>
        <v>0.20479302832244009</v>
      </c>
      <c r="X19" s="17">
        <f>IF(OR(D19="",F19="",M19="",P19="",Q19="",(D19+M19+P19+Q19)=0),"",((F19+M19+P19)/(D19+M19+P19+Q19)))</f>
        <v>0.2803921568627451</v>
      </c>
      <c r="Y19" s="17">
        <f>IF(OR(D19="",D19=0,V19=""),"",(V19/D19))</f>
        <v>0.32461873638344224</v>
      </c>
      <c r="Z19" s="17">
        <f>IF(OR(X19="",Y19=""),"",SUM(X19:Y19))</f>
        <v>0.60501089324618729</v>
      </c>
      <c r="AA19" s="16">
        <f>VLOOKUP(B19,ParkFactors!$A$2:$B$31,2,FALSE)</f>
        <v>97</v>
      </c>
      <c r="AB19" s="18">
        <f>IF(OR(D19="",D19=0,J19=""),"",(J19/D19))</f>
        <v>1.9607843137254902E-2</v>
      </c>
      <c r="AC19" s="18">
        <f>IF(OR(E19="",M19="",N19="",P19="",(E19-N19-P19)=0),"",((M19-N19)/(E19-N19-P19)))</f>
        <v>9.0196078431372548E-2</v>
      </c>
      <c r="AD19" s="19">
        <f>IF(OR(AB19="",League!Z$3="",League!Z$3=0,AA19="",AA19=0),"",(100*AB19/League!Z$3/AA19))</f>
        <v>0.78009952176113484</v>
      </c>
      <c r="AE19" s="19">
        <f>IF(OR(AC19="",League!AA$3="",League!AA$3=0),"",(AC19/League!AA$3))</f>
        <v>1.2161340580964581</v>
      </c>
      <c r="AF19" s="19">
        <f>IF(AD19="","",(1/EXP(0.163)*EXP(0.163*AD19)))</f>
        <v>0.96479100333624657</v>
      </c>
      <c r="AG19" s="20">
        <f>IF(OR(AE19="",AF19="",AF19=0),"",(100*AE19/AF19))</f>
        <v>126.05155457410646</v>
      </c>
    </row>
    <row r="20" spans="1:33" x14ac:dyDescent="0.4">
      <c r="A20" s="15" t="s">
        <v>127</v>
      </c>
      <c r="B20" s="32" t="s">
        <v>128</v>
      </c>
      <c r="C20" s="29">
        <v>121</v>
      </c>
      <c r="D20" s="16">
        <v>467</v>
      </c>
      <c r="E20" s="16">
        <v>519</v>
      </c>
      <c r="F20" s="16">
        <v>142</v>
      </c>
      <c r="G20" s="16">
        <v>84</v>
      </c>
      <c r="H20" s="16">
        <v>43</v>
      </c>
      <c r="I20" s="16">
        <v>2</v>
      </c>
      <c r="J20" s="16">
        <v>13</v>
      </c>
      <c r="K20" s="16">
        <v>63</v>
      </c>
      <c r="L20" s="16">
        <v>60</v>
      </c>
      <c r="M20" s="16">
        <v>49</v>
      </c>
      <c r="N20" s="16">
        <v>3</v>
      </c>
      <c r="O20" s="16">
        <v>58</v>
      </c>
      <c r="P20" s="16">
        <v>1</v>
      </c>
      <c r="Q20" s="16">
        <v>2</v>
      </c>
      <c r="R20" s="16">
        <v>0</v>
      </c>
      <c r="S20" s="16">
        <v>8</v>
      </c>
      <c r="T20" s="16">
        <v>4</v>
      </c>
      <c r="U20" s="16">
        <v>4</v>
      </c>
      <c r="V20" s="16">
        <f>IF(OR(G20="",H20="",I20="",J20=""),"",(G20+H20*2+I20*3+J20*4))</f>
        <v>228</v>
      </c>
      <c r="W20" s="17">
        <f>IF(OR(D20="",D20=0,F20=""),"",(F20/D20))</f>
        <v>0.30406852248394006</v>
      </c>
      <c r="X20" s="17">
        <f>IF(OR(D20="",F20="",M20="",P20="",Q20="",(D20+M20+P20+Q20)=0),"",((F20+M20+P20)/(D20+M20+P20+Q20)))</f>
        <v>0.36994219653179189</v>
      </c>
      <c r="Y20" s="17">
        <f>IF(OR(D20="",D20=0,V20=""),"",(V20/D20))</f>
        <v>0.48822269807280516</v>
      </c>
      <c r="Z20" s="17">
        <f>IF(OR(X20="",Y20=""),"",SUM(X20:Y20))</f>
        <v>0.858164894604597</v>
      </c>
      <c r="AA20" s="16">
        <f>VLOOKUP(B20,ParkFactors!$A$2:$B$31,2,FALSE)</f>
        <v>110</v>
      </c>
      <c r="AB20" s="18">
        <f>IF(OR(D20="",D20=0,J20=""),"",(J20/D20))</f>
        <v>2.7837259100642397E-2</v>
      </c>
      <c r="AC20" s="18">
        <f>IF(OR(E20="",M20="",N20="",P20="",(E20-N20-P20)=0),"",((M20-N20)/(E20-N20-P20)))</f>
        <v>8.9320388349514557E-2</v>
      </c>
      <c r="AD20" s="19">
        <f>IF(OR(AB20="",League!Z$3="",League!Z$3=0,AA20="",AA20=0),"",(100*AB20/League!Z$3/AA20))</f>
        <v>0.97662021304224911</v>
      </c>
      <c r="AE20" s="19">
        <f>IF(OR(AC20="",League!AA$3="",League!AA$3=0),"",(AC20/League!AA$3))</f>
        <v>1.2043269313188225</v>
      </c>
      <c r="AF20" s="19">
        <f>IF(AD20="","",(1/EXP(0.163)*EXP(0.163*AD20)))</f>
        <v>0.99619634700987658</v>
      </c>
      <c r="AG20" s="20">
        <f>IF(OR(AE20="",AF20="",AF20=0),"",(100*AE20/AF20))</f>
        <v>120.89252635122165</v>
      </c>
    </row>
    <row r="21" spans="1:33" x14ac:dyDescent="0.4">
      <c r="A21" s="15" t="s">
        <v>131</v>
      </c>
      <c r="B21" s="32" t="s">
        <v>132</v>
      </c>
      <c r="C21" s="29">
        <v>120</v>
      </c>
      <c r="D21" s="16">
        <v>501</v>
      </c>
      <c r="E21" s="16">
        <v>549</v>
      </c>
      <c r="F21" s="16">
        <v>151</v>
      </c>
      <c r="G21" s="16">
        <v>109</v>
      </c>
      <c r="H21" s="16">
        <v>34</v>
      </c>
      <c r="I21" s="16">
        <v>7</v>
      </c>
      <c r="J21" s="16">
        <v>1</v>
      </c>
      <c r="K21" s="16">
        <v>78</v>
      </c>
      <c r="L21" s="16">
        <v>27</v>
      </c>
      <c r="M21" s="16">
        <v>42</v>
      </c>
      <c r="N21" s="16">
        <v>0</v>
      </c>
      <c r="O21" s="16">
        <v>55</v>
      </c>
      <c r="P21" s="16">
        <v>0</v>
      </c>
      <c r="Q21" s="16">
        <v>3</v>
      </c>
      <c r="R21" s="16">
        <v>3</v>
      </c>
      <c r="S21" s="16">
        <v>6</v>
      </c>
      <c r="T21" s="16">
        <v>27</v>
      </c>
      <c r="U21" s="16">
        <v>5</v>
      </c>
      <c r="V21" s="16">
        <f>IF(OR(G21="",H21="",I21="",J21=""),"",(G21+H21*2+I21*3+J21*4))</f>
        <v>202</v>
      </c>
      <c r="W21" s="17">
        <f>IF(OR(D21="",D21=0,F21=""),"",(F21/D21))</f>
        <v>0.30139720558882238</v>
      </c>
      <c r="X21" s="17">
        <f>IF(OR(D21="",F21="",M21="",P21="",Q21="",(D21+M21+P21+Q21)=0),"",((F21+M21+P21)/(D21+M21+P21+Q21)))</f>
        <v>0.3534798534798535</v>
      </c>
      <c r="Y21" s="17">
        <f>IF(OR(D21="",D21=0,V21=""),"",(V21/D21))</f>
        <v>0.40319361277445109</v>
      </c>
      <c r="Z21" s="17">
        <f>IF(OR(X21="",Y21=""),"",SUM(X21:Y21))</f>
        <v>0.75667346625430465</v>
      </c>
      <c r="AA21" s="16">
        <f>VLOOKUP(B21,ParkFactors!$A$2:$B$31,2,FALSE)</f>
        <v>99</v>
      </c>
      <c r="AB21" s="18">
        <f>IF(OR(D21="",D21=0,J21=""),"",(J21/D21))</f>
        <v>1.996007984031936E-3</v>
      </c>
      <c r="AC21" s="18">
        <f>IF(OR(E21="",M21="",N21="",P21="",(E21-N21-P21)=0),"",((M21-N21)/(E21-N21-P21)))</f>
        <v>7.650273224043716E-2</v>
      </c>
      <c r="AD21" s="19">
        <f>IF(OR(AB21="",League!Z$3="",League!Z$3=0,AA21="",AA21=0),"",(100*AB21/League!Z$3/AA21))</f>
        <v>7.7807059298621625E-2</v>
      </c>
      <c r="AE21" s="19">
        <f>IF(OR(AC21="",League!AA$3="",League!AA$3=0),"",(AC21/League!AA$3))</f>
        <v>1.0315035845579368</v>
      </c>
      <c r="AF21" s="19">
        <f>IF(AD21="","",(1/EXP(0.163)*EXP(0.163*AD21)))</f>
        <v>0.86043478861483214</v>
      </c>
      <c r="AG21" s="20">
        <f>IF(OR(AE21="",AF21="",AF21=0),"",(100*AE21/AF21))</f>
        <v>119.88166891979103</v>
      </c>
    </row>
    <row r="22" spans="1:33" x14ac:dyDescent="0.4">
      <c r="A22" s="15" t="s">
        <v>162</v>
      </c>
      <c r="B22" s="32" t="s">
        <v>154</v>
      </c>
      <c r="C22" s="29">
        <v>128</v>
      </c>
      <c r="D22" s="16">
        <v>482</v>
      </c>
      <c r="E22" s="16">
        <v>564</v>
      </c>
      <c r="F22" s="16">
        <v>134</v>
      </c>
      <c r="G22" s="16">
        <v>81</v>
      </c>
      <c r="H22" s="16">
        <v>23</v>
      </c>
      <c r="I22" s="16">
        <v>1</v>
      </c>
      <c r="J22" s="16">
        <v>29</v>
      </c>
      <c r="K22" s="16">
        <v>80</v>
      </c>
      <c r="L22" s="16">
        <v>70</v>
      </c>
      <c r="M22" s="16">
        <v>65</v>
      </c>
      <c r="N22" s="16">
        <v>7</v>
      </c>
      <c r="O22" s="16">
        <v>105</v>
      </c>
      <c r="P22" s="16">
        <v>13</v>
      </c>
      <c r="Q22" s="16">
        <v>4</v>
      </c>
      <c r="R22" s="16">
        <v>0</v>
      </c>
      <c r="S22" s="16">
        <v>8</v>
      </c>
      <c r="T22" s="16">
        <v>4</v>
      </c>
      <c r="U22" s="16">
        <v>4</v>
      </c>
      <c r="V22" s="16">
        <f>IF(OR(G22="",H22="",I22="",J22=""),"",(G22+H22*2+I22*3+J22*4))</f>
        <v>246</v>
      </c>
      <c r="W22" s="17">
        <f>IF(OR(D22="",D22=0,F22=""),"",(F22/D22))</f>
        <v>0.27800829875518673</v>
      </c>
      <c r="X22" s="17">
        <f>IF(OR(D22="",F22="",M22="",P22="",Q22="",(D22+M22+P22+Q22)=0),"",((F22+M22+P22)/(D22+M22+P22+Q22)))</f>
        <v>0.37588652482269502</v>
      </c>
      <c r="Y22" s="17">
        <f>IF(OR(D22="",D22=0,V22=""),"",(V22/D22))</f>
        <v>0.51037344398340245</v>
      </c>
      <c r="Z22" s="17">
        <f>IF(OR(X22="",Y22=""),"",SUM(X22:Y22))</f>
        <v>0.88625996880609748</v>
      </c>
      <c r="AA22" s="16">
        <f>VLOOKUP(B22,ParkFactors!$A$2:$B$31,2,FALSE)</f>
        <v>102</v>
      </c>
      <c r="AB22" s="18">
        <f>IF(OR(D22="",D22=0,J22=""),"",(J22/D22))</f>
        <v>6.0165975103734441E-2</v>
      </c>
      <c r="AC22" s="18">
        <f>IF(OR(E22="",M22="",N22="",P22="",(E22-N22-P22)=0),"",((M22-N22)/(E22-N22-P22)))</f>
        <v>0.10661764705882353</v>
      </c>
      <c r="AD22" s="19">
        <f>IF(OR(AB22="",League!Z$3="",League!Z$3=0,AA22="",AA22=0),"",(100*AB22/League!Z$3/AA22))</f>
        <v>2.2763692476287058</v>
      </c>
      <c r="AE22" s="19">
        <f>IF(OR(AC22="",League!AA$3="",League!AA$3=0),"",(AC22/League!AA$3))</f>
        <v>1.4375497697607589</v>
      </c>
      <c r="AF22" s="19">
        <f>IF(AD22="","",(1/EXP(0.163)*EXP(0.163*AD22)))</f>
        <v>1.2312724998948641</v>
      </c>
      <c r="AG22" s="20">
        <f>IF(OR(AE22="",AF22="",AF22=0),"",(100*AE22/AF22))</f>
        <v>116.75317769896658</v>
      </c>
    </row>
    <row r="23" spans="1:33" x14ac:dyDescent="0.4">
      <c r="A23" s="15" t="s">
        <v>181</v>
      </c>
      <c r="B23" s="32" t="s">
        <v>136</v>
      </c>
      <c r="C23" s="29">
        <v>113</v>
      </c>
      <c r="D23" s="16">
        <v>406</v>
      </c>
      <c r="E23" s="16">
        <v>470</v>
      </c>
      <c r="F23" s="16">
        <v>106</v>
      </c>
      <c r="G23" s="16">
        <v>72</v>
      </c>
      <c r="H23" s="16">
        <v>21</v>
      </c>
      <c r="I23" s="16">
        <v>0</v>
      </c>
      <c r="J23" s="16">
        <v>13</v>
      </c>
      <c r="K23" s="16">
        <v>38</v>
      </c>
      <c r="L23" s="16">
        <v>67</v>
      </c>
      <c r="M23" s="16">
        <v>49</v>
      </c>
      <c r="N23" s="16">
        <v>9</v>
      </c>
      <c r="O23" s="16">
        <v>85</v>
      </c>
      <c r="P23" s="16">
        <v>9</v>
      </c>
      <c r="Q23" s="16">
        <v>6</v>
      </c>
      <c r="R23" s="16">
        <v>0</v>
      </c>
      <c r="S23" s="16">
        <v>11</v>
      </c>
      <c r="T23" s="16">
        <v>0</v>
      </c>
      <c r="U23" s="16">
        <v>3</v>
      </c>
      <c r="V23" s="16">
        <f>IF(OR(G23="",H23="",I23="",J23=""),"",(G23+H23*2+I23*3+J23*4))</f>
        <v>166</v>
      </c>
      <c r="W23" s="17">
        <f>IF(OR(D23="",D23=0,F23=""),"",(F23/D23))</f>
        <v>0.26108374384236455</v>
      </c>
      <c r="X23" s="17">
        <f>IF(OR(D23="",F23="",M23="",P23="",Q23="",(D23+M23+P23+Q23)=0),"",((F23+M23+P23)/(D23+M23+P23+Q23)))</f>
        <v>0.34893617021276596</v>
      </c>
      <c r="Y23" s="17">
        <f>IF(OR(D23="",D23=0,V23=""),"",(V23/D23))</f>
        <v>0.40886699507389163</v>
      </c>
      <c r="Z23" s="17">
        <f>IF(OR(X23="",Y23=""),"",SUM(X23:Y23))</f>
        <v>0.75780316528665759</v>
      </c>
      <c r="AA23" s="16">
        <f>VLOOKUP(B23,ParkFactors!$A$2:$B$31,2,FALSE)</f>
        <v>103</v>
      </c>
      <c r="AB23" s="18">
        <f>IF(OR(D23="",D23=0,J23=""),"",(J23/D23))</f>
        <v>3.2019704433497539E-2</v>
      </c>
      <c r="AC23" s="18">
        <f>IF(OR(E23="",M23="",N23="",P23="",(E23-N23-P23)=0),"",((M23-N23)/(E23-N23-P23)))</f>
        <v>8.8495575221238937E-2</v>
      </c>
      <c r="AD23" s="19">
        <f>IF(OR(AB23="",League!Z$3="",League!Z$3=0,AA23="",AA23=0),"",(100*AB23/League!Z$3/AA23))</f>
        <v>1.1996982243048531</v>
      </c>
      <c r="AE23" s="19">
        <f>IF(OR(AC23="",League!AA$3="",League!AA$3=0),"",(AC23/League!AA$3))</f>
        <v>1.193205789975363</v>
      </c>
      <c r="AF23" s="19">
        <f>IF(AD23="","",(1/EXP(0.163)*EXP(0.163*AD23)))</f>
        <v>1.0330863835098503</v>
      </c>
      <c r="AG23" s="20">
        <f>IF(OR(AE23="",AF23="",AF23=0),"",(100*AE23/AF23))</f>
        <v>115.49913047169555</v>
      </c>
    </row>
    <row r="24" spans="1:33" x14ac:dyDescent="0.4">
      <c r="A24" s="15" t="s">
        <v>150</v>
      </c>
      <c r="B24" s="32" t="s">
        <v>141</v>
      </c>
      <c r="C24" s="29">
        <v>125</v>
      </c>
      <c r="D24" s="16">
        <v>460</v>
      </c>
      <c r="E24" s="16">
        <v>527</v>
      </c>
      <c r="F24" s="16">
        <v>132</v>
      </c>
      <c r="G24" s="16">
        <v>76</v>
      </c>
      <c r="H24" s="16">
        <v>29</v>
      </c>
      <c r="I24" s="16">
        <v>2</v>
      </c>
      <c r="J24" s="16">
        <v>25</v>
      </c>
      <c r="K24" s="16">
        <v>68</v>
      </c>
      <c r="L24" s="16">
        <v>86</v>
      </c>
      <c r="M24" s="16">
        <v>54</v>
      </c>
      <c r="N24" s="16">
        <v>1</v>
      </c>
      <c r="O24" s="16">
        <v>136</v>
      </c>
      <c r="P24" s="16">
        <v>4</v>
      </c>
      <c r="Q24" s="16">
        <v>8</v>
      </c>
      <c r="R24" s="16">
        <v>0</v>
      </c>
      <c r="S24" s="16">
        <v>8</v>
      </c>
      <c r="T24" s="16">
        <v>7</v>
      </c>
      <c r="U24" s="16">
        <v>2</v>
      </c>
      <c r="V24" s="16">
        <f>IF(OR(G24="",H24="",I24="",J24=""),"",(G24+H24*2+I24*3+J24*4))</f>
        <v>240</v>
      </c>
      <c r="W24" s="17">
        <f>IF(OR(D24="",D24=0,F24=""),"",(F24/D24))</f>
        <v>0.28695652173913044</v>
      </c>
      <c r="X24" s="17">
        <f>IF(OR(D24="",F24="",M24="",P24="",Q24="",(D24+M24+P24+Q24)=0),"",((F24+M24+P24)/(D24+M24+P24+Q24)))</f>
        <v>0.36121673003802279</v>
      </c>
      <c r="Y24" s="17">
        <f>IF(OR(D24="",D24=0,V24=""),"",(V24/D24))</f>
        <v>0.52173913043478259</v>
      </c>
      <c r="Z24" s="17">
        <f>IF(OR(X24="",Y24=""),"",SUM(X24:Y24))</f>
        <v>0.88295586047280539</v>
      </c>
      <c r="AA24" s="16">
        <f>VLOOKUP(B24,ParkFactors!$A$2:$B$31,2,FALSE)</f>
        <v>97</v>
      </c>
      <c r="AB24" s="18">
        <f>IF(OR(D24="",D24=0,J24=""),"",(J24/D24))</f>
        <v>5.434782608695652E-2</v>
      </c>
      <c r="AC24" s="18">
        <f>IF(OR(E24="",M24="",N24="",P24="",(E24-N24-P24)=0),"",((M24-N24)/(E24-N24-P24)))</f>
        <v>0.10153256704980843</v>
      </c>
      <c r="AD24" s="19">
        <f>IF(OR(AB24="",League!Z$3="",League!Z$3=0,AA24="",AA24=0),"",(100*AB24/League!Z$3/AA24))</f>
        <v>2.1622323700987978</v>
      </c>
      <c r="AE24" s="19">
        <f>IF(OR(AC24="",League!AA$3="",League!AA$3=0),"",(AC24/League!AA$3))</f>
        <v>1.3689864896862929</v>
      </c>
      <c r="AF24" s="19">
        <f>IF(AD24="","",(1/EXP(0.163)*EXP(0.163*AD24)))</f>
        <v>1.2085772922881381</v>
      </c>
      <c r="AG24" s="20">
        <f>IF(OR(AE24="",AF24="",AF24=0),"",(100*AE24/AF24))</f>
        <v>113.27256423082881</v>
      </c>
    </row>
    <row r="25" spans="1:33" x14ac:dyDescent="0.4">
      <c r="A25" s="15" t="s">
        <v>137</v>
      </c>
      <c r="B25" s="32" t="s">
        <v>138</v>
      </c>
      <c r="C25" s="29">
        <v>129</v>
      </c>
      <c r="D25" s="16">
        <v>479</v>
      </c>
      <c r="E25" s="16">
        <v>568</v>
      </c>
      <c r="F25" s="16">
        <v>143</v>
      </c>
      <c r="G25" s="16">
        <v>82</v>
      </c>
      <c r="H25" s="16">
        <v>28</v>
      </c>
      <c r="I25" s="16">
        <v>1</v>
      </c>
      <c r="J25" s="16">
        <v>32</v>
      </c>
      <c r="K25" s="16">
        <v>82</v>
      </c>
      <c r="L25" s="16">
        <v>94</v>
      </c>
      <c r="M25" s="16">
        <v>84</v>
      </c>
      <c r="N25" s="16">
        <v>22</v>
      </c>
      <c r="O25" s="16">
        <v>148</v>
      </c>
      <c r="P25" s="16">
        <v>3</v>
      </c>
      <c r="Q25" s="16">
        <v>2</v>
      </c>
      <c r="R25" s="16">
        <v>0</v>
      </c>
      <c r="S25" s="16">
        <v>13</v>
      </c>
      <c r="T25" s="16">
        <v>10</v>
      </c>
      <c r="U25" s="16">
        <v>1</v>
      </c>
      <c r="V25" s="16">
        <f>IF(OR(G25="",H25="",I25="",J25=""),"",(G25+H25*2+I25*3+J25*4))</f>
        <v>269</v>
      </c>
      <c r="W25" s="17">
        <f>IF(OR(D25="",D25=0,F25=""),"",(F25/D25))</f>
        <v>0.29853862212943633</v>
      </c>
      <c r="X25" s="17">
        <f>IF(OR(D25="",F25="",M25="",P25="",Q25="",(D25+M25+P25+Q25)=0),"",((F25+M25+P25)/(D25+M25+P25+Q25)))</f>
        <v>0.40492957746478875</v>
      </c>
      <c r="Y25" s="17">
        <f>IF(OR(D25="",D25=0,V25=""),"",(V25/D25))</f>
        <v>0.56158663883089766</v>
      </c>
      <c r="Z25" s="17">
        <f>IF(OR(X25="",Y25=""),"",SUM(X25:Y25))</f>
        <v>0.9665162162956864</v>
      </c>
      <c r="AA25" s="16">
        <f>VLOOKUP(B25,ParkFactors!$A$2:$B$31,2,FALSE)</f>
        <v>89</v>
      </c>
      <c r="AB25" s="18">
        <f>IF(OR(D25="",D25=0,J25=""),"",(J25/D25))</f>
        <v>6.6805845511482248E-2</v>
      </c>
      <c r="AC25" s="18">
        <f>IF(OR(E25="",M25="",N25="",P25="",(E25-N25-P25)=0),"",((M25-N25)/(E25-N25-P25)))</f>
        <v>0.1141804788213628</v>
      </c>
      <c r="AD25" s="19">
        <f>IF(OR(AB25="",League!Z$3="",League!Z$3=0,AA25="",AA25=0),"",(100*AB25/League!Z$3/AA25))</f>
        <v>2.8967857824792915</v>
      </c>
      <c r="AE25" s="19">
        <f>IF(OR(AC25="",League!AA$3="",League!AA$3=0),"",(AC25/League!AA$3))</f>
        <v>1.5395211352794462</v>
      </c>
      <c r="AF25" s="19">
        <f>IF(AD25="","",(1/EXP(0.163)*EXP(0.163*AD25)))</f>
        <v>1.3623022270275302</v>
      </c>
      <c r="AG25" s="20">
        <f>IF(OR(AE25="",AF25="",AF25=0),"",(100*AE25/AF25))</f>
        <v>113.00878063149013</v>
      </c>
    </row>
    <row r="26" spans="1:33" x14ac:dyDescent="0.4">
      <c r="A26" s="15" t="s">
        <v>197</v>
      </c>
      <c r="B26" s="32" t="s">
        <v>120</v>
      </c>
      <c r="C26" s="29">
        <v>124</v>
      </c>
      <c r="D26" s="16">
        <v>469</v>
      </c>
      <c r="E26" s="16">
        <v>533</v>
      </c>
      <c r="F26" s="16">
        <v>104</v>
      </c>
      <c r="G26" s="16">
        <v>70</v>
      </c>
      <c r="H26" s="16">
        <v>14</v>
      </c>
      <c r="I26" s="16">
        <v>1</v>
      </c>
      <c r="J26" s="16">
        <v>19</v>
      </c>
      <c r="K26" s="16">
        <v>55</v>
      </c>
      <c r="L26" s="16">
        <v>80</v>
      </c>
      <c r="M26" s="16">
        <v>54</v>
      </c>
      <c r="N26" s="16">
        <v>7</v>
      </c>
      <c r="O26" s="16">
        <v>149</v>
      </c>
      <c r="P26" s="16">
        <v>6</v>
      </c>
      <c r="Q26" s="16">
        <v>4</v>
      </c>
      <c r="R26" s="16">
        <v>0</v>
      </c>
      <c r="S26" s="16">
        <v>8</v>
      </c>
      <c r="T26" s="16">
        <v>0</v>
      </c>
      <c r="U26" s="16">
        <v>0</v>
      </c>
      <c r="V26" s="16">
        <f>IF(OR(G26="",H26="",I26="",J26=""),"",(G26+H26*2+I26*3+J26*4))</f>
        <v>177</v>
      </c>
      <c r="W26" s="17">
        <f>IF(OR(D26="",D26=0,F26=""),"",(F26/D26))</f>
        <v>0.22174840085287847</v>
      </c>
      <c r="X26" s="17">
        <f>IF(OR(D26="",F26="",M26="",P26="",Q26="",(D26+M26+P26+Q26)=0),"",((F26+M26+P26)/(D26+M26+P26+Q26)))</f>
        <v>0.30769230769230771</v>
      </c>
      <c r="Y26" s="17">
        <f>IF(OR(D26="",D26=0,V26=""),"",(V26/D26))</f>
        <v>0.37739872068230279</v>
      </c>
      <c r="Z26" s="17">
        <f>IF(OR(X26="",Y26=""),"",SUM(X26:Y26))</f>
        <v>0.68509102837461056</v>
      </c>
      <c r="AA26" s="16">
        <f>VLOOKUP(B26,ParkFactors!$A$2:$B$31,2,FALSE)</f>
        <v>105</v>
      </c>
      <c r="AB26" s="18">
        <f>IF(OR(D26="",D26=0,J26=""),"",(J26/D26))</f>
        <v>4.0511727078891259E-2</v>
      </c>
      <c r="AC26" s="18">
        <f>IF(OR(E26="",M26="",N26="",P26="",(E26-N26-P26)=0),"",((M26-N26)/(E26-N26-P26)))</f>
        <v>9.0384615384615383E-2</v>
      </c>
      <c r="AD26" s="19">
        <f>IF(OR(AB26="",League!Z$3="",League!Z$3=0,AA26="",AA26=0),"",(100*AB26/League!Z$3/AA26))</f>
        <v>1.4889612011147195</v>
      </c>
      <c r="AE26" s="19">
        <f>IF(OR(AC26="",League!AA$3="",League!AA$3=0),"",(AC26/League!AA$3))</f>
        <v>1.2186761443382985</v>
      </c>
      <c r="AF26" s="19">
        <f>IF(AD26="","",(1/EXP(0.163)*EXP(0.163*AD26)))</f>
        <v>1.0829628621439356</v>
      </c>
      <c r="AG26" s="20">
        <f>IF(OR(AE26="",AF26="",AF26=0),"",(100*AE26/AF26))</f>
        <v>112.53166539115591</v>
      </c>
    </row>
    <row r="27" spans="1:33" x14ac:dyDescent="0.4">
      <c r="A27" s="15" t="s">
        <v>168</v>
      </c>
      <c r="B27" s="32" t="s">
        <v>126</v>
      </c>
      <c r="C27" s="29">
        <v>121</v>
      </c>
      <c r="D27" s="16">
        <v>430</v>
      </c>
      <c r="E27" s="16">
        <v>479</v>
      </c>
      <c r="F27" s="16">
        <v>118</v>
      </c>
      <c r="G27" s="16">
        <v>72</v>
      </c>
      <c r="H27" s="16">
        <v>28</v>
      </c>
      <c r="I27" s="16">
        <v>3</v>
      </c>
      <c r="J27" s="16">
        <v>15</v>
      </c>
      <c r="K27" s="16">
        <v>53</v>
      </c>
      <c r="L27" s="16">
        <v>59</v>
      </c>
      <c r="M27" s="16">
        <v>44</v>
      </c>
      <c r="N27" s="16">
        <v>2</v>
      </c>
      <c r="O27" s="16">
        <v>118</v>
      </c>
      <c r="P27" s="16">
        <v>0</v>
      </c>
      <c r="Q27" s="16">
        <v>5</v>
      </c>
      <c r="R27" s="16">
        <v>0</v>
      </c>
      <c r="S27" s="16">
        <v>16</v>
      </c>
      <c r="T27" s="16">
        <v>8</v>
      </c>
      <c r="U27" s="16">
        <v>5</v>
      </c>
      <c r="V27" s="16">
        <f>IF(OR(G27="",H27="",I27="",J27=""),"",(G27+H27*2+I27*3+J27*4))</f>
        <v>197</v>
      </c>
      <c r="W27" s="17">
        <f>IF(OR(D27="",D27=0,F27=""),"",(F27/D27))</f>
        <v>0.2744186046511628</v>
      </c>
      <c r="X27" s="17">
        <f>IF(OR(D27="",F27="",M27="",P27="",Q27="",(D27+M27+P27+Q27)=0),"",((F27+M27+P27)/(D27+M27+P27+Q27)))</f>
        <v>0.33820459290187893</v>
      </c>
      <c r="Y27" s="17">
        <f>IF(OR(D27="",D27=0,V27=""),"",(V27/D27))</f>
        <v>0.45813953488372094</v>
      </c>
      <c r="Z27" s="17">
        <f>IF(OR(X27="",Y27=""),"",SUM(X27:Y27))</f>
        <v>0.79634412778559982</v>
      </c>
      <c r="AA27" s="16">
        <f>VLOOKUP(B27,ParkFactors!$A$2:$B$31,2,FALSE)</f>
        <v>99</v>
      </c>
      <c r="AB27" s="18">
        <f>IF(OR(D27="",D27=0,J27=""),"",(J27/D27))</f>
        <v>3.4883720930232558E-2</v>
      </c>
      <c r="AC27" s="18">
        <f>IF(OR(E27="",M27="",N27="",P27="",(E27-N27-P27)=0),"",((M27-N27)/(E27-N27-P27)))</f>
        <v>8.8050314465408799E-2</v>
      </c>
      <c r="AD27" s="19">
        <f>IF(OR(AB27="",League!Z$3="",League!Z$3=0,AA27="",AA27=0),"",(100*AB27/League!Z$3/AA27))</f>
        <v>1.3598140712305617</v>
      </c>
      <c r="AE27" s="19">
        <f>IF(OR(AC27="",League!AA$3="",League!AA$3=0),"",(AC27/League!AA$3))</f>
        <v>1.1872022388308328</v>
      </c>
      <c r="AF27" s="19">
        <f>IF(AD27="","",(1/EXP(0.163)*EXP(0.163*AD27)))</f>
        <v>1.0604037094742782</v>
      </c>
      <c r="AG27" s="20">
        <f>IF(OR(AE27="",AF27="",AF27=0),"",(100*AE27/AF27))</f>
        <v>111.95757127437984</v>
      </c>
    </row>
    <row r="28" spans="1:33" x14ac:dyDescent="0.4">
      <c r="A28" s="15" t="s">
        <v>182</v>
      </c>
      <c r="B28" s="32" t="s">
        <v>134</v>
      </c>
      <c r="C28" s="29">
        <v>123</v>
      </c>
      <c r="D28" s="16">
        <v>404</v>
      </c>
      <c r="E28" s="16">
        <v>468</v>
      </c>
      <c r="F28" s="16">
        <v>105</v>
      </c>
      <c r="G28" s="16">
        <v>57</v>
      </c>
      <c r="H28" s="16">
        <v>22</v>
      </c>
      <c r="I28" s="16">
        <v>0</v>
      </c>
      <c r="J28" s="16">
        <v>26</v>
      </c>
      <c r="K28" s="16">
        <v>61</v>
      </c>
      <c r="L28" s="16">
        <v>76</v>
      </c>
      <c r="M28" s="16">
        <v>54</v>
      </c>
      <c r="N28" s="16">
        <v>7</v>
      </c>
      <c r="O28" s="16">
        <v>100</v>
      </c>
      <c r="P28" s="16">
        <v>7</v>
      </c>
      <c r="Q28" s="16">
        <v>3</v>
      </c>
      <c r="R28" s="16">
        <v>0</v>
      </c>
      <c r="S28" s="16">
        <v>7</v>
      </c>
      <c r="T28" s="16">
        <v>3</v>
      </c>
      <c r="U28" s="16">
        <v>2</v>
      </c>
      <c r="V28" s="16">
        <f>IF(OR(G28="",H28="",I28="",J28=""),"",(G28+H28*2+I28*3+J28*4))</f>
        <v>205</v>
      </c>
      <c r="W28" s="17">
        <f>IF(OR(D28="",D28=0,F28=""),"",(F28/D28))</f>
        <v>0.25990099009900991</v>
      </c>
      <c r="X28" s="17">
        <f>IF(OR(D28="",F28="",M28="",P28="",Q28="",(D28+M28+P28+Q28)=0),"",((F28+M28+P28)/(D28+M28+P28+Q28)))</f>
        <v>0.35470085470085472</v>
      </c>
      <c r="Y28" s="17">
        <f>IF(OR(D28="",D28=0,V28=""),"",(V28/D28))</f>
        <v>0.50742574257425743</v>
      </c>
      <c r="Z28" s="17">
        <f>IF(OR(X28="",Y28=""),"",SUM(X28:Y28))</f>
        <v>0.86212659727511221</v>
      </c>
      <c r="AA28" s="16">
        <f>VLOOKUP(B28,ParkFactors!$A$2:$B$31,2,FALSE)</f>
        <v>103</v>
      </c>
      <c r="AB28" s="18">
        <f>IF(OR(D28="",D28=0,J28=""),"",(J28/D28))</f>
        <v>6.4356435643564358E-2</v>
      </c>
      <c r="AC28" s="18">
        <f>IF(OR(E28="",M28="",N28="",P28="",(E28-N28-P28)=0),"",((M28-N28)/(E28-N28-P28)))</f>
        <v>0.10352422907488987</v>
      </c>
      <c r="AD28" s="19">
        <f>IF(OR(AB28="",League!Z$3="",League!Z$3=0,AA28="",AA28=0),"",(100*AB28/League!Z$3/AA28))</f>
        <v>2.4112746488503483</v>
      </c>
      <c r="AE28" s="19">
        <f>IF(OR(AC28="",League!AA$3="",League!AA$3=0),"",(AC28/League!AA$3))</f>
        <v>1.3958405177443067</v>
      </c>
      <c r="AF28" s="19">
        <f>IF(AD28="","",(1/EXP(0.163)*EXP(0.163*AD28)))</f>
        <v>1.2586475453335171</v>
      </c>
      <c r="AG28" s="20">
        <f>IF(OR(AE28="",AF28="",AF28=0),"",(100*AE28/AF28))</f>
        <v>110.90003098321191</v>
      </c>
    </row>
    <row r="29" spans="1:33" x14ac:dyDescent="0.4">
      <c r="A29" s="15" t="s">
        <v>188</v>
      </c>
      <c r="B29" s="32" t="s">
        <v>138</v>
      </c>
      <c r="C29" s="29">
        <v>119</v>
      </c>
      <c r="D29" s="16">
        <v>415</v>
      </c>
      <c r="E29" s="16">
        <v>464</v>
      </c>
      <c r="F29" s="16">
        <v>102</v>
      </c>
      <c r="G29" s="16">
        <v>63</v>
      </c>
      <c r="H29" s="16">
        <v>24</v>
      </c>
      <c r="I29" s="16">
        <v>2</v>
      </c>
      <c r="J29" s="16">
        <v>13</v>
      </c>
      <c r="K29" s="16">
        <v>50</v>
      </c>
      <c r="L29" s="16">
        <v>45</v>
      </c>
      <c r="M29" s="16">
        <v>44</v>
      </c>
      <c r="N29" s="16">
        <v>4</v>
      </c>
      <c r="O29" s="16">
        <v>100</v>
      </c>
      <c r="P29" s="16">
        <v>1</v>
      </c>
      <c r="Q29" s="16">
        <v>4</v>
      </c>
      <c r="R29" s="16">
        <v>0</v>
      </c>
      <c r="S29" s="16">
        <v>5</v>
      </c>
      <c r="T29" s="16">
        <v>0</v>
      </c>
      <c r="U29" s="16">
        <v>1</v>
      </c>
      <c r="V29" s="16">
        <f>IF(OR(G29="",H29="",I29="",J29=""),"",(G29+H29*2+I29*3+J29*4))</f>
        <v>169</v>
      </c>
      <c r="W29" s="17">
        <f>IF(OR(D29="",D29=0,F29=""),"",(F29/D29))</f>
        <v>0.24578313253012049</v>
      </c>
      <c r="X29" s="17">
        <f>IF(OR(D29="",F29="",M29="",P29="",Q29="",(D29+M29+P29+Q29)=0),"",((F29+M29+P29)/(D29+M29+P29+Q29)))</f>
        <v>0.31681034482758619</v>
      </c>
      <c r="Y29" s="17">
        <f>IF(OR(D29="",D29=0,V29=""),"",(V29/D29))</f>
        <v>0.40722891566265063</v>
      </c>
      <c r="Z29" s="17">
        <f>IF(OR(X29="",Y29=""),"",SUM(X29:Y29))</f>
        <v>0.72403926049023681</v>
      </c>
      <c r="AA29" s="16">
        <f>VLOOKUP(B29,ParkFactors!$A$2:$B$31,2,FALSE)</f>
        <v>89</v>
      </c>
      <c r="AB29" s="18">
        <f>IF(OR(D29="",D29=0,J29=""),"",(J29/D29))</f>
        <v>3.1325301204819279E-2</v>
      </c>
      <c r="AC29" s="18">
        <f>IF(OR(E29="",M29="",N29="",P29="",(E29-N29-P29)=0),"",((M29-N29)/(E29-N29-P29)))</f>
        <v>8.714596949891068E-2</v>
      </c>
      <c r="AD29" s="19">
        <f>IF(OR(AB29="",League!Z$3="",League!Z$3=0,AA29="",AA29=0),"",(100*AB29/League!Z$3/AA29))</f>
        <v>1.3583045984562163</v>
      </c>
      <c r="AE29" s="19">
        <f>IF(OR(AC29="",League!AA$3="",League!AA$3=0),"",(AC29/League!AA$3))</f>
        <v>1.1750087517840175</v>
      </c>
      <c r="AF29" s="19">
        <f>IF(AD29="","",(1/EXP(0.163)*EXP(0.163*AD29)))</f>
        <v>1.0601428355325662</v>
      </c>
      <c r="AG29" s="20">
        <f>IF(OR(AE29="",AF29="",AF29=0),"",(100*AE29/AF29))</f>
        <v>110.83494717895708</v>
      </c>
    </row>
    <row r="30" spans="1:33" x14ac:dyDescent="0.4">
      <c r="A30" s="15" t="s">
        <v>198</v>
      </c>
      <c r="B30" s="32" t="s">
        <v>160</v>
      </c>
      <c r="C30" s="29">
        <v>109</v>
      </c>
      <c r="D30" s="16">
        <v>402</v>
      </c>
      <c r="E30" s="16">
        <v>450</v>
      </c>
      <c r="F30" s="16">
        <v>89</v>
      </c>
      <c r="G30" s="16">
        <v>54</v>
      </c>
      <c r="H30" s="16">
        <v>20</v>
      </c>
      <c r="I30" s="16">
        <v>1</v>
      </c>
      <c r="J30" s="16">
        <v>14</v>
      </c>
      <c r="K30" s="16">
        <v>63</v>
      </c>
      <c r="L30" s="16">
        <v>55</v>
      </c>
      <c r="M30" s="16">
        <v>42</v>
      </c>
      <c r="N30" s="16">
        <v>5</v>
      </c>
      <c r="O30" s="16">
        <v>119</v>
      </c>
      <c r="P30" s="16">
        <v>2</v>
      </c>
      <c r="Q30" s="16">
        <v>3</v>
      </c>
      <c r="R30" s="16">
        <v>1</v>
      </c>
      <c r="S30" s="16">
        <v>7</v>
      </c>
      <c r="T30" s="16">
        <v>12</v>
      </c>
      <c r="U30" s="16">
        <v>2</v>
      </c>
      <c r="V30" s="16">
        <f>IF(OR(G30="",H30="",I30="",J30=""),"",(G30+H30*2+I30*3+J30*4))</f>
        <v>153</v>
      </c>
      <c r="W30" s="17">
        <f>IF(OR(D30="",D30=0,F30=""),"",(F30/D30))</f>
        <v>0.22139303482587064</v>
      </c>
      <c r="X30" s="17">
        <f>IF(OR(D30="",F30="",M30="",P30="",Q30="",(D30+M30+P30+Q30)=0),"",((F30+M30+P30)/(D30+M30+P30+Q30)))</f>
        <v>0.29621380846325168</v>
      </c>
      <c r="Y30" s="17">
        <f>IF(OR(D30="",D30=0,V30=""),"",(V30/D30))</f>
        <v>0.38059701492537312</v>
      </c>
      <c r="Z30" s="17">
        <f>IF(OR(X30="",Y30=""),"",SUM(X30:Y30))</f>
        <v>0.67681082338862475</v>
      </c>
      <c r="AA30" s="16">
        <f>VLOOKUP(B30,ParkFactors!$A$2:$B$31,2,FALSE)</f>
        <v>112</v>
      </c>
      <c r="AB30" s="18">
        <f>IF(OR(D30="",D30=0,J30=""),"",(J30/D30))</f>
        <v>3.482587064676617E-2</v>
      </c>
      <c r="AC30" s="18">
        <f>IF(OR(E30="",M30="",N30="",P30="",(E30-N30-P30)=0),"",((M30-N30)/(E30-N30-P30)))</f>
        <v>8.35214446952596E-2</v>
      </c>
      <c r="AD30" s="19">
        <f>IF(OR(AB30="",League!Z$3="",League!Z$3=0,AA30="",AA30=0),"",(100*AB30/League!Z$3/AA30))</f>
        <v>1.1999851785299547</v>
      </c>
      <c r="AE30" s="19">
        <f>IF(OR(AC30="",League!AA$3="",League!AA$3=0),"",(AC30/League!AA$3))</f>
        <v>1.1261384667916463</v>
      </c>
      <c r="AF30" s="19">
        <f>IF(AD30="","",(1/EXP(0.163)*EXP(0.163*AD30)))</f>
        <v>1.0331347057458733</v>
      </c>
      <c r="AG30" s="20">
        <f>IF(OR(AE30="",AF30="",AF30=0),"",(100*AE30/AF30))</f>
        <v>109.00209435696274</v>
      </c>
    </row>
    <row r="31" spans="1:33" x14ac:dyDescent="0.4">
      <c r="A31" s="15" t="s">
        <v>177</v>
      </c>
      <c r="B31" s="32" t="s">
        <v>122</v>
      </c>
      <c r="C31" s="29">
        <v>126</v>
      </c>
      <c r="D31" s="16">
        <v>448</v>
      </c>
      <c r="E31" s="16">
        <v>502</v>
      </c>
      <c r="F31" s="16">
        <v>119</v>
      </c>
      <c r="G31" s="16">
        <v>68</v>
      </c>
      <c r="H31" s="16">
        <v>33</v>
      </c>
      <c r="I31" s="16">
        <v>0</v>
      </c>
      <c r="J31" s="16">
        <v>18</v>
      </c>
      <c r="K31" s="16">
        <v>49</v>
      </c>
      <c r="L31" s="16">
        <v>59</v>
      </c>
      <c r="M31" s="16">
        <v>46</v>
      </c>
      <c r="N31" s="16">
        <v>2</v>
      </c>
      <c r="O31" s="16">
        <v>86</v>
      </c>
      <c r="P31" s="16">
        <v>5</v>
      </c>
      <c r="Q31" s="16">
        <v>3</v>
      </c>
      <c r="R31" s="16">
        <v>0</v>
      </c>
      <c r="S31" s="16">
        <v>16</v>
      </c>
      <c r="T31" s="16">
        <v>2</v>
      </c>
      <c r="U31" s="16">
        <v>2</v>
      </c>
      <c r="V31" s="16">
        <f>IF(OR(G31="",H31="",I31="",J31=""),"",(G31+H31*2+I31*3+J31*4))</f>
        <v>206</v>
      </c>
      <c r="W31" s="17">
        <f>IF(OR(D31="",D31=0,F31=""),"",(F31/D31))</f>
        <v>0.265625</v>
      </c>
      <c r="X31" s="17">
        <f>IF(OR(D31="",F31="",M31="",P31="",Q31="",(D31+M31+P31+Q31)=0),"",((F31+M31+P31)/(D31+M31+P31+Q31)))</f>
        <v>0.3386454183266932</v>
      </c>
      <c r="Y31" s="17">
        <f>IF(OR(D31="",D31=0,V31=""),"",(V31/D31))</f>
        <v>0.45982142857142855</v>
      </c>
      <c r="Z31" s="17">
        <f>IF(OR(X31="",Y31=""),"",SUM(X31:Y31))</f>
        <v>0.79846684689812175</v>
      </c>
      <c r="AA31" s="16">
        <f>VLOOKUP(B31,ParkFactors!$A$2:$B$31,2,FALSE)</f>
        <v>92</v>
      </c>
      <c r="AB31" s="18">
        <f>IF(OR(D31="",D31=0,J31=""),"",(J31/D31))</f>
        <v>4.0178571428571432E-2</v>
      </c>
      <c r="AC31" s="18">
        <f>IF(OR(E31="",M31="",N31="",P31="",(E31-N31-P31)=0),"",((M31-N31)/(E31-N31-P31)))</f>
        <v>8.8888888888888892E-2</v>
      </c>
      <c r="AD31" s="19">
        <f>IF(OR(AB31="",League!Z$3="",League!Z$3=0,AA31="",AA31=0),"",(100*AB31/League!Z$3/AA31))</f>
        <v>1.6853829099073665</v>
      </c>
      <c r="AE31" s="19">
        <f>IF(OR(AC31="",League!AA$3="",League!AA$3=0),"",(AC31/League!AA$3))</f>
        <v>1.198508926819698</v>
      </c>
      <c r="AF31" s="19">
        <f>IF(AD31="","",(1/EXP(0.163)*EXP(0.163*AD31)))</f>
        <v>1.1181968295770586</v>
      </c>
      <c r="AG31" s="20">
        <f>IF(OR(AE31="",AF31="",AF31=0),"",(100*AE31/AF31))</f>
        <v>107.18228625929983</v>
      </c>
    </row>
    <row r="32" spans="1:33" x14ac:dyDescent="0.4">
      <c r="A32" s="15" t="s">
        <v>193</v>
      </c>
      <c r="B32" s="32" t="s">
        <v>124</v>
      </c>
      <c r="C32" s="29">
        <v>119</v>
      </c>
      <c r="D32" s="16">
        <v>390</v>
      </c>
      <c r="E32" s="16">
        <v>437</v>
      </c>
      <c r="F32" s="16">
        <v>90</v>
      </c>
      <c r="G32" s="16">
        <v>59</v>
      </c>
      <c r="H32" s="16">
        <v>13</v>
      </c>
      <c r="I32" s="16">
        <v>1</v>
      </c>
      <c r="J32" s="16">
        <v>17</v>
      </c>
      <c r="K32" s="16">
        <v>45</v>
      </c>
      <c r="L32" s="16">
        <v>55</v>
      </c>
      <c r="M32" s="16">
        <v>45</v>
      </c>
      <c r="N32" s="16">
        <v>6</v>
      </c>
      <c r="O32" s="16">
        <v>111</v>
      </c>
      <c r="P32" s="16">
        <v>2</v>
      </c>
      <c r="Q32" s="16">
        <v>0</v>
      </c>
      <c r="R32" s="16">
        <v>0</v>
      </c>
      <c r="S32" s="16">
        <v>12</v>
      </c>
      <c r="T32" s="16">
        <v>8</v>
      </c>
      <c r="U32" s="16">
        <v>2</v>
      </c>
      <c r="V32" s="16">
        <f>IF(OR(G32="",H32="",I32="",J32=""),"",(G32+H32*2+I32*3+J32*4))</f>
        <v>156</v>
      </c>
      <c r="W32" s="17">
        <f>IF(OR(D32="",D32=0,F32=""),"",(F32/D32))</f>
        <v>0.23076923076923078</v>
      </c>
      <c r="X32" s="17">
        <f>IF(OR(D32="",F32="",M32="",P32="",Q32="",(D32+M32+P32+Q32)=0),"",((F32+M32+P32)/(D32+M32+P32+Q32)))</f>
        <v>0.31350114416475972</v>
      </c>
      <c r="Y32" s="17">
        <f>IF(OR(D32="",D32=0,V32=""),"",(V32/D32))</f>
        <v>0.4</v>
      </c>
      <c r="Z32" s="17">
        <f>IF(OR(X32="",Y32=""),"",SUM(X32:Y32))</f>
        <v>0.71350114416475974</v>
      </c>
      <c r="AA32" s="16">
        <f>VLOOKUP(B32,ParkFactors!$A$2:$B$31,2,FALSE)</f>
        <v>90</v>
      </c>
      <c r="AB32" s="18">
        <f>IF(OR(D32="",D32=0,J32=""),"",(J32/D32))</f>
        <v>4.3589743589743588E-2</v>
      </c>
      <c r="AC32" s="18">
        <f>IF(OR(E32="",M32="",N32="",P32="",(E32-N32-P32)=0),"",((M32-N32)/(E32-N32-P32)))</f>
        <v>9.0909090909090912E-2</v>
      </c>
      <c r="AD32" s="19">
        <f>IF(OR(AB32="",League!Z$3="",League!Z$3=0,AA32="",AA32=0),"",(100*AB32/League!Z$3/AA32))</f>
        <v>1.8691051191051189</v>
      </c>
      <c r="AE32" s="19">
        <f>IF(OR(AC32="",League!AA$3="",League!AA$3=0),"",(AC32/League!AA$3))</f>
        <v>1.2257477660656002</v>
      </c>
      <c r="AF32" s="19">
        <f>IF(AD32="","",(1/EXP(0.163)*EXP(0.163*AD32)))</f>
        <v>1.1521896027070146</v>
      </c>
      <c r="AG32" s="20">
        <f>IF(OR(AE32="",AF32="",AF32=0),"",(100*AE32/AF32))</f>
        <v>106.38420648700216</v>
      </c>
    </row>
    <row r="33" spans="1:33" x14ac:dyDescent="0.4">
      <c r="A33" s="15" t="s">
        <v>164</v>
      </c>
      <c r="B33" s="32" t="s">
        <v>132</v>
      </c>
      <c r="C33" s="29">
        <v>125</v>
      </c>
      <c r="D33" s="16">
        <v>506</v>
      </c>
      <c r="E33" s="16">
        <v>559</v>
      </c>
      <c r="F33" s="16">
        <v>140</v>
      </c>
      <c r="G33" s="16">
        <v>87</v>
      </c>
      <c r="H33" s="16">
        <v>31</v>
      </c>
      <c r="I33" s="16">
        <v>6</v>
      </c>
      <c r="J33" s="16">
        <v>16</v>
      </c>
      <c r="K33" s="16">
        <v>92</v>
      </c>
      <c r="L33" s="16">
        <v>68</v>
      </c>
      <c r="M33" s="16">
        <v>45</v>
      </c>
      <c r="N33" s="16">
        <v>2</v>
      </c>
      <c r="O33" s="16">
        <v>81</v>
      </c>
      <c r="P33" s="16">
        <v>3</v>
      </c>
      <c r="Q33" s="16">
        <v>4</v>
      </c>
      <c r="R33" s="16">
        <v>1</v>
      </c>
      <c r="S33" s="16">
        <v>9</v>
      </c>
      <c r="T33" s="16">
        <v>13</v>
      </c>
      <c r="U33" s="16">
        <v>1</v>
      </c>
      <c r="V33" s="16">
        <f>IF(OR(G33="",H33="",I33="",J33=""),"",(G33+H33*2+I33*3+J33*4))</f>
        <v>231</v>
      </c>
      <c r="W33" s="17">
        <f>IF(OR(D33="",D33=0,F33=""),"",(F33/D33))</f>
        <v>0.27667984189723321</v>
      </c>
      <c r="X33" s="17">
        <f>IF(OR(D33="",F33="",M33="",P33="",Q33="",(D33+M33+P33+Q33)=0),"",((F33+M33+P33)/(D33+M33+P33+Q33)))</f>
        <v>0.33691756272401435</v>
      </c>
      <c r="Y33" s="17">
        <f>IF(OR(D33="",D33=0,V33=""),"",(V33/D33))</f>
        <v>0.45652173913043476</v>
      </c>
      <c r="Z33" s="17">
        <f>IF(OR(X33="",Y33=""),"",SUM(X33:Y33))</f>
        <v>0.79343930185444911</v>
      </c>
      <c r="AA33" s="16">
        <f>VLOOKUP(B33,ParkFactors!$A$2:$B$31,2,FALSE)</f>
        <v>99</v>
      </c>
      <c r="AB33" s="18">
        <f>IF(OR(D33="",D33=0,J33=""),"",(J33/D33))</f>
        <v>3.1620553359683792E-2</v>
      </c>
      <c r="AC33" s="18">
        <f>IF(OR(E33="",M33="",N33="",P33="",(E33-N33-P33)=0),"",((M33-N33)/(E33-N33-P33)))</f>
        <v>7.7617328519855602E-2</v>
      </c>
      <c r="AD33" s="19">
        <f>IF(OR(AB33="",League!Z$3="",League!Z$3=0,AA33="",AA33=0),"",(100*AB33/League!Z$3/AA33))</f>
        <v>1.2326114374263855</v>
      </c>
      <c r="AE33" s="19">
        <f>IF(OR(AC33="",League!AA$3="",League!AA$3=0),"",(AC33/League!AA$3))</f>
        <v>1.0465319374531208</v>
      </c>
      <c r="AF33" s="19">
        <f>IF(AD33="","",(1/EXP(0.163)*EXP(0.163*AD33)))</f>
        <v>1.0386436344472707</v>
      </c>
      <c r="AG33" s="20">
        <f>IF(OR(AE33="",AF33="",AF33=0),"",(100*AE33/AF33))</f>
        <v>100.75948118721664</v>
      </c>
    </row>
    <row r="34" spans="1:33" x14ac:dyDescent="0.4">
      <c r="A34" s="15" t="s">
        <v>176</v>
      </c>
      <c r="B34" s="32" t="s">
        <v>134</v>
      </c>
      <c r="C34" s="29">
        <v>123</v>
      </c>
      <c r="D34" s="16">
        <v>489</v>
      </c>
      <c r="E34" s="16">
        <v>537</v>
      </c>
      <c r="F34" s="16">
        <v>130</v>
      </c>
      <c r="G34" s="16">
        <v>96</v>
      </c>
      <c r="H34" s="16">
        <v>26</v>
      </c>
      <c r="I34" s="16">
        <v>0</v>
      </c>
      <c r="J34" s="16">
        <v>8</v>
      </c>
      <c r="K34" s="16">
        <v>49</v>
      </c>
      <c r="L34" s="16">
        <v>56</v>
      </c>
      <c r="M34" s="16">
        <v>40</v>
      </c>
      <c r="N34" s="16">
        <v>5</v>
      </c>
      <c r="O34" s="16">
        <v>97</v>
      </c>
      <c r="P34" s="16">
        <v>4</v>
      </c>
      <c r="Q34" s="16">
        <v>4</v>
      </c>
      <c r="R34" s="16">
        <v>0</v>
      </c>
      <c r="S34" s="16">
        <v>21</v>
      </c>
      <c r="T34" s="16">
        <v>6</v>
      </c>
      <c r="U34" s="16">
        <v>5</v>
      </c>
      <c r="V34" s="16">
        <f>IF(OR(G34="",H34="",I34="",J34=""),"",(G34+H34*2+I34*3+J34*4))</f>
        <v>180</v>
      </c>
      <c r="W34" s="17">
        <f>IF(OR(D34="",D34=0,F34=""),"",(F34/D34))</f>
        <v>0.2658486707566462</v>
      </c>
      <c r="X34" s="17">
        <f>IF(OR(D34="",F34="",M34="",P34="",Q34="",(D34+M34+P34+Q34)=0),"",((F34+M34+P34)/(D34+M34+P34+Q34)))</f>
        <v>0.32402234636871508</v>
      </c>
      <c r="Y34" s="17">
        <f>IF(OR(D34="",D34=0,V34=""),"",(V34/D34))</f>
        <v>0.36809815950920244</v>
      </c>
      <c r="Z34" s="17">
        <f>IF(OR(X34="",Y34=""),"",SUM(X34:Y34))</f>
        <v>0.69212050587791751</v>
      </c>
      <c r="AA34" s="16">
        <f>VLOOKUP(B34,ParkFactors!$A$2:$B$31,2,FALSE)</f>
        <v>103</v>
      </c>
      <c r="AB34" s="18">
        <f>IF(OR(D34="",D34=0,J34=""),"",(J34/D34))</f>
        <v>1.6359918200408999E-2</v>
      </c>
      <c r="AC34" s="18">
        <f>IF(OR(E34="",M34="",N34="",P34="",(E34-N34-P34)=0),"",((M34-N34)/(E34-N34-P34)))</f>
        <v>6.6287878787878785E-2</v>
      </c>
      <c r="AD34" s="19">
        <f>IF(OR(AB34="",League!Z$3="",League!Z$3=0,AA34="",AA34=0),"",(100*AB34/League!Z$3/AA34))</f>
        <v>0.61296520883155003</v>
      </c>
      <c r="AE34" s="19">
        <f>IF(OR(AC34="",League!AA$3="",League!AA$3=0),"",(AC34/League!AA$3))</f>
        <v>0.89377441275616676</v>
      </c>
      <c r="AF34" s="19">
        <f>IF(AD34="","",(1/EXP(0.163)*EXP(0.163*AD34)))</f>
        <v>0.93886209808295529</v>
      </c>
      <c r="AG34" s="20">
        <f>IF(OR(AE34="",AF34="",AF34=0),"",(100*AE34/AF34))</f>
        <v>95.197624292337267</v>
      </c>
    </row>
    <row r="35" spans="1:33" x14ac:dyDescent="0.4">
      <c r="A35" s="15" t="s">
        <v>159</v>
      </c>
      <c r="B35" s="32" t="s">
        <v>160</v>
      </c>
      <c r="C35" s="29">
        <v>127</v>
      </c>
      <c r="D35" s="16">
        <v>487</v>
      </c>
      <c r="E35" s="16">
        <v>540</v>
      </c>
      <c r="F35" s="16">
        <v>136</v>
      </c>
      <c r="G35" s="16">
        <v>93</v>
      </c>
      <c r="H35" s="16">
        <v>20</v>
      </c>
      <c r="I35" s="16">
        <v>1</v>
      </c>
      <c r="J35" s="16">
        <v>22</v>
      </c>
      <c r="K35" s="16">
        <v>70</v>
      </c>
      <c r="L35" s="16">
        <v>67</v>
      </c>
      <c r="M35" s="16">
        <v>43</v>
      </c>
      <c r="N35" s="16">
        <v>2</v>
      </c>
      <c r="O35" s="16">
        <v>113</v>
      </c>
      <c r="P35" s="16">
        <v>6</v>
      </c>
      <c r="Q35" s="16">
        <v>4</v>
      </c>
      <c r="R35" s="16">
        <v>0</v>
      </c>
      <c r="S35" s="16">
        <v>6</v>
      </c>
      <c r="T35" s="16">
        <v>17</v>
      </c>
      <c r="U35" s="16">
        <v>6</v>
      </c>
      <c r="V35" s="16">
        <f>IF(OR(G35="",H35="",I35="",J35=""),"",(G35+H35*2+I35*3+J35*4))</f>
        <v>224</v>
      </c>
      <c r="W35" s="17">
        <f>IF(OR(D35="",D35=0,F35=""),"",(F35/D35))</f>
        <v>0.27926078028747431</v>
      </c>
      <c r="X35" s="17">
        <f>IF(OR(D35="",F35="",M35="",P35="",Q35="",(D35+M35+P35+Q35)=0),"",((F35+M35+P35)/(D35+M35+P35+Q35)))</f>
        <v>0.34259259259259262</v>
      </c>
      <c r="Y35" s="17">
        <f>IF(OR(D35="",D35=0,V35=""),"",(V35/D35))</f>
        <v>0.45995893223819301</v>
      </c>
      <c r="Z35" s="17">
        <f>IF(OR(X35="",Y35=""),"",SUM(X35:Y35))</f>
        <v>0.80255152483078562</v>
      </c>
      <c r="AA35" s="16">
        <f>VLOOKUP(B35,ParkFactors!$A$2:$B$31,2,FALSE)</f>
        <v>112</v>
      </c>
      <c r="AB35" s="18">
        <f>IF(OR(D35="",D35=0,J35=""),"",(J35/D35))</f>
        <v>4.5174537987679675E-2</v>
      </c>
      <c r="AC35" s="18">
        <f>IF(OR(E35="",M35="",N35="",P35="",(E35-N35-P35)=0),"",((M35-N35)/(E35-N35-P35)))</f>
        <v>7.7067669172932327E-2</v>
      </c>
      <c r="AD35" s="19">
        <f>IF(OR(AB35="",League!Z$3="",League!Z$3=0,AA35="",AA35=0),"",(100*AB35/League!Z$3/AA35))</f>
        <v>1.5565662832089937</v>
      </c>
      <c r="AE35" s="19">
        <f>IF(OR(AC35="",League!AA$3="",League!AA$3=0),"",(AC35/League!AA$3))</f>
        <v>1.0391207565706497</v>
      </c>
      <c r="AF35" s="19">
        <f>IF(AD35="","",(1/EXP(0.163)*EXP(0.163*AD35)))</f>
        <v>1.0949627059146942</v>
      </c>
      <c r="AG35" s="20">
        <f>IF(OR(AE35="",AF35="",AF35=0),"",(100*AE35/AF35))</f>
        <v>94.900104903810757</v>
      </c>
    </row>
    <row r="36" spans="1:33" x14ac:dyDescent="0.4">
      <c r="A36" s="15" t="s">
        <v>158</v>
      </c>
      <c r="B36" s="32" t="s">
        <v>120</v>
      </c>
      <c r="C36" s="29">
        <v>125</v>
      </c>
      <c r="D36" s="16">
        <v>486</v>
      </c>
      <c r="E36" s="16">
        <v>548</v>
      </c>
      <c r="F36" s="16">
        <v>136</v>
      </c>
      <c r="G36" s="16">
        <v>91</v>
      </c>
      <c r="H36" s="16">
        <v>29</v>
      </c>
      <c r="I36" s="16">
        <v>5</v>
      </c>
      <c r="J36" s="16">
        <v>11</v>
      </c>
      <c r="K36" s="16">
        <v>65</v>
      </c>
      <c r="L36" s="16">
        <v>69</v>
      </c>
      <c r="M36" s="16">
        <v>45</v>
      </c>
      <c r="N36" s="16">
        <v>9</v>
      </c>
      <c r="O36" s="16">
        <v>70</v>
      </c>
      <c r="P36" s="16">
        <v>10</v>
      </c>
      <c r="Q36" s="16">
        <v>7</v>
      </c>
      <c r="R36" s="16">
        <v>0</v>
      </c>
      <c r="S36" s="16">
        <v>6</v>
      </c>
      <c r="T36" s="16">
        <v>6</v>
      </c>
      <c r="U36" s="16">
        <v>1</v>
      </c>
      <c r="V36" s="16">
        <f>IF(OR(G36="",H36="",I36="",J36=""),"",(G36+H36*2+I36*3+J36*4))</f>
        <v>208</v>
      </c>
      <c r="W36" s="17">
        <f>IF(OR(D36="",D36=0,F36=""),"",(F36/D36))</f>
        <v>0.27983539094650206</v>
      </c>
      <c r="X36" s="17">
        <f>IF(OR(D36="",F36="",M36="",P36="",Q36="",(D36+M36+P36+Q36)=0),"",((F36+M36+P36)/(D36+M36+P36+Q36)))</f>
        <v>0.34854014598540145</v>
      </c>
      <c r="Y36" s="17">
        <f>IF(OR(D36="",D36=0,V36=""),"",(V36/D36))</f>
        <v>0.4279835390946502</v>
      </c>
      <c r="Z36" s="17">
        <f>IF(OR(X36="",Y36=""),"",SUM(X36:Y36))</f>
        <v>0.77652368508005165</v>
      </c>
      <c r="AA36" s="16">
        <f>VLOOKUP(B36,ParkFactors!$A$2:$B$31,2,FALSE)</f>
        <v>105</v>
      </c>
      <c r="AB36" s="18">
        <f>IF(OR(D36="",D36=0,J36=""),"",(J36/D36))</f>
        <v>2.2633744855967079E-2</v>
      </c>
      <c r="AC36" s="18">
        <f>IF(OR(E36="",M36="",N36="",P36="",(E36-N36-P36)=0),"",((M36-N36)/(E36-N36-P36)))</f>
        <v>6.8052930056710773E-2</v>
      </c>
      <c r="AD36" s="19">
        <f>IF(OR(AB36="",League!Z$3="",League!Z$3=0,AA36="",AA36=0),"",(100*AB36/League!Z$3/AA36))</f>
        <v>0.83187685039536907</v>
      </c>
      <c r="AE36" s="19">
        <f>IF(OR(AC36="",League!AA$3="",League!AA$3=0),"",(AC36/League!AA$3))</f>
        <v>0.91757299690354943</v>
      </c>
      <c r="AF36" s="19">
        <f>IF(AD36="","",(1/EXP(0.163)*EXP(0.163*AD36)))</f>
        <v>0.97296801160432922</v>
      </c>
      <c r="AG36" s="20">
        <f>IF(OR(AE36="",AF36="",AF36=0),"",(100*AE36/AF36))</f>
        <v>94.30659445736157</v>
      </c>
    </row>
    <row r="37" spans="1:33" x14ac:dyDescent="0.4">
      <c r="A37" s="15" t="s">
        <v>165</v>
      </c>
      <c r="B37" s="32" t="s">
        <v>124</v>
      </c>
      <c r="C37" s="29">
        <v>105</v>
      </c>
      <c r="D37" s="16">
        <v>384</v>
      </c>
      <c r="E37" s="16">
        <v>426</v>
      </c>
      <c r="F37" s="16">
        <v>106</v>
      </c>
      <c r="G37" s="16">
        <v>69</v>
      </c>
      <c r="H37" s="16">
        <v>22</v>
      </c>
      <c r="I37" s="16">
        <v>6</v>
      </c>
      <c r="J37" s="16">
        <v>9</v>
      </c>
      <c r="K37" s="16">
        <v>58</v>
      </c>
      <c r="L37" s="16">
        <v>44</v>
      </c>
      <c r="M37" s="16">
        <v>28</v>
      </c>
      <c r="N37" s="16">
        <v>0</v>
      </c>
      <c r="O37" s="16">
        <v>110</v>
      </c>
      <c r="P37" s="16">
        <v>14</v>
      </c>
      <c r="Q37" s="16">
        <v>0</v>
      </c>
      <c r="R37" s="16">
        <v>0</v>
      </c>
      <c r="S37" s="16">
        <v>4</v>
      </c>
      <c r="T37" s="16">
        <v>25</v>
      </c>
      <c r="U37" s="16">
        <v>8</v>
      </c>
      <c r="V37" s="16">
        <f>IF(OR(G37="",H37="",I37="",J37=""),"",(G37+H37*2+I37*3+J37*4))</f>
        <v>167</v>
      </c>
      <c r="W37" s="17">
        <f>IF(OR(D37="",D37=0,F37=""),"",(F37/D37))</f>
        <v>0.27604166666666669</v>
      </c>
      <c r="X37" s="17">
        <f>IF(OR(D37="",F37="",M37="",P37="",Q37="",(D37+M37+P37+Q37)=0),"",((F37+M37+P37)/(D37+M37+P37+Q37)))</f>
        <v>0.34741784037558687</v>
      </c>
      <c r="Y37" s="17">
        <f>IF(OR(D37="",D37=0,V37=""),"",(V37/D37))</f>
        <v>0.43489583333333331</v>
      </c>
      <c r="Z37" s="17">
        <f>IF(OR(X37="",Y37=""),"",SUM(X37:Y37))</f>
        <v>0.78231367370892024</v>
      </c>
      <c r="AA37" s="16">
        <f>VLOOKUP(B37,ParkFactors!$A$2:$B$31,2,FALSE)</f>
        <v>90</v>
      </c>
      <c r="AB37" s="18">
        <f>IF(OR(D37="",D37=0,J37=""),"",(J37/D37))</f>
        <v>2.34375E-2</v>
      </c>
      <c r="AC37" s="18">
        <f>IF(OR(E37="",M37="",N37="",P37="",(E37-N37-P37)=0),"",((M37-N37)/(E37-N37-P37)))</f>
        <v>6.7961165048543687E-2</v>
      </c>
      <c r="AD37" s="19">
        <f>IF(OR(AB37="",League!Z$3="",League!Z$3=0,AA37="",AA37=0),"",(100*AB37/League!Z$3/AA37))</f>
        <v>1.0049875870188369</v>
      </c>
      <c r="AE37" s="19">
        <f>IF(OR(AC37="",League!AA$3="",League!AA$3=0),"",(AC37/League!AA$3))</f>
        <v>0.91633570861214764</v>
      </c>
      <c r="AF37" s="19">
        <f>IF(AD37="","",(1/EXP(0.163)*EXP(0.163*AD37)))</f>
        <v>1.0008133072391865</v>
      </c>
      <c r="AG37" s="20">
        <f>IF(OR(AE37="",AF37="",AF37=0),"",(100*AE37/AF37))</f>
        <v>91.559105178159925</v>
      </c>
    </row>
    <row r="38" spans="1:33" x14ac:dyDescent="0.4">
      <c r="A38" s="15" t="s">
        <v>151</v>
      </c>
      <c r="B38" s="32" t="s">
        <v>149</v>
      </c>
      <c r="C38" s="29">
        <v>118</v>
      </c>
      <c r="D38" s="16">
        <v>436</v>
      </c>
      <c r="E38" s="16">
        <v>484</v>
      </c>
      <c r="F38" s="16">
        <v>125</v>
      </c>
      <c r="G38" s="16">
        <v>87</v>
      </c>
      <c r="H38" s="16">
        <v>22</v>
      </c>
      <c r="I38" s="16">
        <v>1</v>
      </c>
      <c r="J38" s="16">
        <v>15</v>
      </c>
      <c r="K38" s="16">
        <v>53</v>
      </c>
      <c r="L38" s="16">
        <v>61</v>
      </c>
      <c r="M38" s="16">
        <v>40</v>
      </c>
      <c r="N38" s="16">
        <v>5</v>
      </c>
      <c r="O38" s="16">
        <v>58</v>
      </c>
      <c r="P38" s="16">
        <v>2</v>
      </c>
      <c r="Q38" s="16">
        <v>6</v>
      </c>
      <c r="R38" s="16">
        <v>0</v>
      </c>
      <c r="S38" s="16">
        <v>13</v>
      </c>
      <c r="T38" s="16">
        <v>0</v>
      </c>
      <c r="U38" s="16">
        <v>1</v>
      </c>
      <c r="V38" s="16">
        <f>IF(OR(G38="",H38="",I38="",J38=""),"",(G38+H38*2+I38*3+J38*4))</f>
        <v>194</v>
      </c>
      <c r="W38" s="17">
        <f>IF(OR(D38="",D38=0,F38=""),"",(F38/D38))</f>
        <v>0.28669724770642202</v>
      </c>
      <c r="X38" s="17">
        <f>IF(OR(D38="",F38="",M38="",P38="",Q38="",(D38+M38+P38+Q38)=0),"",((F38+M38+P38)/(D38+M38+P38+Q38)))</f>
        <v>0.3450413223140496</v>
      </c>
      <c r="Y38" s="17">
        <f>IF(OR(D38="",D38=0,V38=""),"",(V38/D38))</f>
        <v>0.44495412844036697</v>
      </c>
      <c r="Z38" s="17">
        <f>IF(OR(X38="",Y38=""),"",SUM(X38:Y38))</f>
        <v>0.78999545075441657</v>
      </c>
      <c r="AA38" s="16">
        <f>VLOOKUP(B38,ParkFactors!$A$2:$B$31,2,FALSE)</f>
        <v>89</v>
      </c>
      <c r="AB38" s="18">
        <f>IF(OR(D38="",D38=0,J38=""),"",(J38/D38))</f>
        <v>3.4403669724770644E-2</v>
      </c>
      <c r="AC38" s="18">
        <f>IF(OR(E38="",M38="",N38="",P38="",(E38-N38-P38)=0),"",((M38-N38)/(E38-N38-P38)))</f>
        <v>7.337526205450734E-2</v>
      </c>
      <c r="AD38" s="19">
        <f>IF(OR(AB38="",League!Z$3="",League!Z$3=0,AA38="",AA38=0),"",(100*AB38/League!Z$3/AA38))</f>
        <v>1.4917865429410631</v>
      </c>
      <c r="AE38" s="19">
        <f>IF(OR(AC38="",League!AA$3="",League!AA$3=0),"",(AC38/League!AA$3))</f>
        <v>0.98933519902569411</v>
      </c>
      <c r="AF38" s="19">
        <f>IF(AD38="","",(1/EXP(0.163)*EXP(0.163*AD38)))</f>
        <v>1.0834617146677135</v>
      </c>
      <c r="AG38" s="20">
        <f>IF(OR(AE38="",AF38="",AF38=0),"",(100*AE38/AF38))</f>
        <v>91.3124280841906</v>
      </c>
    </row>
    <row r="39" spans="1:33" x14ac:dyDescent="0.4">
      <c r="A39" s="15" t="s">
        <v>167</v>
      </c>
      <c r="B39" s="32" t="s">
        <v>126</v>
      </c>
      <c r="C39" s="29">
        <v>129</v>
      </c>
      <c r="D39" s="16">
        <v>477</v>
      </c>
      <c r="E39" s="16">
        <v>534</v>
      </c>
      <c r="F39" s="16">
        <v>131</v>
      </c>
      <c r="G39" s="16">
        <v>78</v>
      </c>
      <c r="H39" s="16">
        <v>35</v>
      </c>
      <c r="I39" s="16">
        <v>0</v>
      </c>
      <c r="J39" s="16">
        <v>18</v>
      </c>
      <c r="K39" s="16">
        <v>61</v>
      </c>
      <c r="L39" s="16">
        <v>89</v>
      </c>
      <c r="M39" s="16">
        <v>46</v>
      </c>
      <c r="N39" s="16">
        <v>8</v>
      </c>
      <c r="O39" s="16">
        <v>92</v>
      </c>
      <c r="P39" s="16">
        <v>1</v>
      </c>
      <c r="Q39" s="16">
        <v>10</v>
      </c>
      <c r="R39" s="16">
        <v>0</v>
      </c>
      <c r="S39" s="16">
        <v>12</v>
      </c>
      <c r="T39" s="16">
        <v>1</v>
      </c>
      <c r="U39" s="16">
        <v>1</v>
      </c>
      <c r="V39" s="16">
        <f>IF(OR(G39="",H39="",I39="",J39=""),"",(G39+H39*2+I39*3+J39*4))</f>
        <v>220</v>
      </c>
      <c r="W39" s="17">
        <f>IF(OR(D39="",D39=0,F39=""),"",(F39/D39))</f>
        <v>0.27463312368972748</v>
      </c>
      <c r="X39" s="17">
        <f>IF(OR(D39="",F39="",M39="",P39="",Q39="",(D39+M39+P39+Q39)=0),"",((F39+M39+P39)/(D39+M39+P39+Q39)))</f>
        <v>0.33333333333333331</v>
      </c>
      <c r="Y39" s="17">
        <f>IF(OR(D39="",D39=0,V39=""),"",(V39/D39))</f>
        <v>0.46121593291404611</v>
      </c>
      <c r="Z39" s="17">
        <f>IF(OR(X39="",Y39=""),"",SUM(X39:Y39))</f>
        <v>0.79454926624737943</v>
      </c>
      <c r="AA39" s="16">
        <f>VLOOKUP(B39,ParkFactors!$A$2:$B$31,2,FALSE)</f>
        <v>99</v>
      </c>
      <c r="AB39" s="18">
        <f>IF(OR(D39="",D39=0,J39=""),"",(J39/D39))</f>
        <v>3.7735849056603772E-2</v>
      </c>
      <c r="AC39" s="18">
        <f>IF(OR(E39="",M39="",N39="",P39="",(E39-N39-P39)=0),"",((M39-N39)/(E39-N39-P39)))</f>
        <v>7.2380952380952379E-2</v>
      </c>
      <c r="AD39" s="19">
        <f>IF(OR(AB39="",League!Z$3="",League!Z$3=0,AA39="",AA39=0),"",(100*AB39/League!Z$3/AA39))</f>
        <v>1.4709938380607335</v>
      </c>
      <c r="AE39" s="19">
        <f>IF(OR(AC39="",League!AA$3="",League!AA$3=0),"",(AC39/League!AA$3))</f>
        <v>0.97592869755318257</v>
      </c>
      <c r="AF39" s="19">
        <f>IF(AD39="","",(1/EXP(0.163)*EXP(0.163*AD39)))</f>
        <v>1.0797958501226121</v>
      </c>
      <c r="AG39" s="20">
        <f>IF(OR(AE39="",AF39="",AF39=0),"",(100*AE39/AF39))</f>
        <v>90.380852773453867</v>
      </c>
    </row>
    <row r="40" spans="1:33" x14ac:dyDescent="0.4">
      <c r="A40" s="15" t="s">
        <v>195</v>
      </c>
      <c r="B40" s="32" t="s">
        <v>120</v>
      </c>
      <c r="C40" s="29">
        <v>118</v>
      </c>
      <c r="D40" s="16">
        <v>390</v>
      </c>
      <c r="E40" s="16">
        <v>424</v>
      </c>
      <c r="F40" s="16">
        <v>88</v>
      </c>
      <c r="G40" s="16">
        <v>61</v>
      </c>
      <c r="H40" s="16">
        <v>19</v>
      </c>
      <c r="I40" s="16">
        <v>1</v>
      </c>
      <c r="J40" s="16">
        <v>7</v>
      </c>
      <c r="K40" s="16">
        <v>36</v>
      </c>
      <c r="L40" s="16">
        <v>54</v>
      </c>
      <c r="M40" s="16">
        <v>30</v>
      </c>
      <c r="N40" s="16">
        <v>4</v>
      </c>
      <c r="O40" s="16">
        <v>78</v>
      </c>
      <c r="P40" s="16">
        <v>0</v>
      </c>
      <c r="Q40" s="16">
        <v>4</v>
      </c>
      <c r="R40" s="16">
        <v>0</v>
      </c>
      <c r="S40" s="16">
        <v>6</v>
      </c>
      <c r="T40" s="16">
        <v>5</v>
      </c>
      <c r="U40" s="16">
        <v>1</v>
      </c>
      <c r="V40" s="16">
        <f>IF(OR(G40="",H40="",I40="",J40=""),"",(G40+H40*2+I40*3+J40*4))</f>
        <v>130</v>
      </c>
      <c r="W40" s="17">
        <f>IF(OR(D40="",D40=0,F40=""),"",(F40/D40))</f>
        <v>0.22564102564102564</v>
      </c>
      <c r="X40" s="17">
        <f>IF(OR(D40="",F40="",M40="",P40="",Q40="",(D40+M40+P40+Q40)=0),"",((F40+M40+P40)/(D40+M40+P40+Q40)))</f>
        <v>0.27830188679245282</v>
      </c>
      <c r="Y40" s="17">
        <f>IF(OR(D40="",D40=0,V40=""),"",(V40/D40))</f>
        <v>0.33333333333333331</v>
      </c>
      <c r="Z40" s="17">
        <f>IF(OR(X40="",Y40=""),"",SUM(X40:Y40))</f>
        <v>0.61163522012578619</v>
      </c>
      <c r="AA40" s="16">
        <f>VLOOKUP(B40,ParkFactors!$A$2:$B$31,2,FALSE)</f>
        <v>105</v>
      </c>
      <c r="AB40" s="18">
        <f>IF(OR(D40="",D40=0,J40=""),"",(J40/D40))</f>
        <v>1.7948717948717947E-2</v>
      </c>
      <c r="AC40" s="18">
        <f>IF(OR(E40="",M40="",N40="",P40="",(E40-N40-P40)=0),"",((M40-N40)/(E40-N40-P40)))</f>
        <v>6.1904761904761907E-2</v>
      </c>
      <c r="AD40" s="19">
        <f>IF(OR(AB40="",League!Z$3="",League!Z$3=0,AA40="",AA40=0),"",(100*AB40/League!Z$3/AA40))</f>
        <v>0.65968415968415961</v>
      </c>
      <c r="AE40" s="19">
        <f>IF(OR(AC40="",League!AA$3="",League!AA$3=0),"",(AC40/League!AA$3))</f>
        <v>0.83467585974943248</v>
      </c>
      <c r="AF40" s="19">
        <f>IF(AD40="","",(1/EXP(0.163)*EXP(0.163*AD40)))</f>
        <v>0.94603900245299311</v>
      </c>
      <c r="AG40" s="20">
        <f>IF(OR(AE40="",AF40="",AF40=0),"",(100*AE40/AF40))</f>
        <v>88.228482925671557</v>
      </c>
    </row>
    <row r="41" spans="1:33" x14ac:dyDescent="0.4">
      <c r="A41" s="15" t="s">
        <v>143</v>
      </c>
      <c r="B41" s="32" t="s">
        <v>126</v>
      </c>
      <c r="C41" s="29">
        <v>125</v>
      </c>
      <c r="D41" s="16">
        <v>499</v>
      </c>
      <c r="E41" s="16">
        <v>538</v>
      </c>
      <c r="F41" s="16">
        <v>145</v>
      </c>
      <c r="G41" s="16">
        <v>113</v>
      </c>
      <c r="H41" s="16">
        <v>18</v>
      </c>
      <c r="I41" s="16">
        <v>12</v>
      </c>
      <c r="J41" s="16">
        <v>2</v>
      </c>
      <c r="K41" s="16">
        <v>72</v>
      </c>
      <c r="L41" s="16">
        <v>28</v>
      </c>
      <c r="M41" s="16">
        <v>30</v>
      </c>
      <c r="N41" s="16">
        <v>0</v>
      </c>
      <c r="O41" s="16">
        <v>88</v>
      </c>
      <c r="P41" s="16">
        <v>4</v>
      </c>
      <c r="Q41" s="16">
        <v>2</v>
      </c>
      <c r="R41" s="16">
        <v>3</v>
      </c>
      <c r="S41" s="16">
        <v>2</v>
      </c>
      <c r="T41" s="16">
        <v>57</v>
      </c>
      <c r="U41" s="16">
        <v>15</v>
      </c>
      <c r="V41" s="16">
        <f>IF(OR(G41="",H41="",I41="",J41=""),"",(G41+H41*2+I41*3+J41*4))</f>
        <v>193</v>
      </c>
      <c r="W41" s="17">
        <f>IF(OR(D41="",D41=0,F41=""),"",(F41/D41))</f>
        <v>0.29058116232464931</v>
      </c>
      <c r="X41" s="17">
        <f>IF(OR(D41="",F41="",M41="",P41="",Q41="",(D41+M41+P41+Q41)=0),"",((F41+M41+P41)/(D41+M41+P41+Q41)))</f>
        <v>0.33457943925233646</v>
      </c>
      <c r="Y41" s="17">
        <f>IF(OR(D41="",D41=0,V41=""),"",(V41/D41))</f>
        <v>0.38677354709418837</v>
      </c>
      <c r="Z41" s="17">
        <f>IF(OR(X41="",Y41=""),"",SUM(X41:Y41))</f>
        <v>0.72135298634652489</v>
      </c>
      <c r="AA41" s="16">
        <f>VLOOKUP(B41,ParkFactors!$A$2:$B$31,2,FALSE)</f>
        <v>99</v>
      </c>
      <c r="AB41" s="18">
        <f>IF(OR(D41="",D41=0,J41=""),"",(J41/D41))</f>
        <v>4.0080160320641279E-3</v>
      </c>
      <c r="AC41" s="18">
        <f>IF(OR(E41="",M41="",N41="",P41="",(E41-N41-P41)=0),"",((M41-N41)/(E41-N41-P41)))</f>
        <v>5.6179775280898875E-2</v>
      </c>
      <c r="AD41" s="19">
        <f>IF(OR(AB41="",League!Z$3="",League!Z$3=0,AA41="",AA41=0),"",(100*AB41/League!Z$3/AA41))</f>
        <v>0.15623782247939652</v>
      </c>
      <c r="AE41" s="19">
        <f>IF(OR(AC41="",League!AA$3="",League!AA$3=0),"",(AC41/League!AA$3))</f>
        <v>0.75748457453492146</v>
      </c>
      <c r="AF41" s="19">
        <f>IF(AD41="","",(1/EXP(0.163)*EXP(0.163*AD41)))</f>
        <v>0.87150538509026343</v>
      </c>
      <c r="AG41" s="20">
        <f>IF(OR(AE41="",AF41="",AF41=0),"",(100*AE41/AF41))</f>
        <v>86.916797933092226</v>
      </c>
    </row>
    <row r="42" spans="1:33" x14ac:dyDescent="0.4">
      <c r="A42" s="15" t="s">
        <v>187</v>
      </c>
      <c r="B42" s="32" t="s">
        <v>132</v>
      </c>
      <c r="C42" s="29">
        <v>126</v>
      </c>
      <c r="D42" s="16">
        <v>485</v>
      </c>
      <c r="E42" s="16">
        <v>529</v>
      </c>
      <c r="F42" s="16">
        <v>120</v>
      </c>
      <c r="G42" s="16">
        <v>79</v>
      </c>
      <c r="H42" s="16">
        <v>18</v>
      </c>
      <c r="I42" s="16">
        <v>2</v>
      </c>
      <c r="J42" s="16">
        <v>21</v>
      </c>
      <c r="K42" s="16">
        <v>56</v>
      </c>
      <c r="L42" s="16">
        <v>79</v>
      </c>
      <c r="M42" s="16">
        <v>37</v>
      </c>
      <c r="N42" s="16">
        <v>0</v>
      </c>
      <c r="O42" s="16">
        <v>148</v>
      </c>
      <c r="P42" s="16">
        <v>5</v>
      </c>
      <c r="Q42" s="16">
        <v>2</v>
      </c>
      <c r="R42" s="16">
        <v>0</v>
      </c>
      <c r="S42" s="16">
        <v>15</v>
      </c>
      <c r="T42" s="16">
        <v>16</v>
      </c>
      <c r="U42" s="16">
        <v>4</v>
      </c>
      <c r="V42" s="16">
        <f>IF(OR(G42="",H42="",I42="",J42=""),"",(G42+H42*2+I42*3+J42*4))</f>
        <v>205</v>
      </c>
      <c r="W42" s="17">
        <f>IF(OR(D42="",D42=0,F42=""),"",(F42/D42))</f>
        <v>0.24742268041237114</v>
      </c>
      <c r="X42" s="17">
        <f>IF(OR(D42="",F42="",M42="",P42="",Q42="",(D42+M42+P42+Q42)=0),"",((F42+M42+P42)/(D42+M42+P42+Q42)))</f>
        <v>0.30623818525519847</v>
      </c>
      <c r="Y42" s="17">
        <f>IF(OR(D42="",D42=0,V42=""),"",(V42/D42))</f>
        <v>0.42268041237113402</v>
      </c>
      <c r="Z42" s="17">
        <f>IF(OR(X42="",Y42=""),"",SUM(X42:Y42))</f>
        <v>0.72891859762633249</v>
      </c>
      <c r="AA42" s="16">
        <f>VLOOKUP(B42,ParkFactors!$A$2:$B$31,2,FALSE)</f>
        <v>99</v>
      </c>
      <c r="AB42" s="18">
        <f>IF(OR(D42="",D42=0,J42=""),"",(J42/D42))</f>
        <v>4.3298969072164947E-2</v>
      </c>
      <c r="AC42" s="18">
        <f>IF(OR(E42="",M42="",N42="",P42="",(E42-N42-P42)=0),"",((M42-N42)/(E42-N42-P42)))</f>
        <v>7.061068702290077E-2</v>
      </c>
      <c r="AD42" s="19">
        <f>IF(OR(AB42="",League!Z$3="",League!Z$3=0,AA42="",AA42=0),"",(100*AB42/League!Z$3/AA42))</f>
        <v>1.687851692537728</v>
      </c>
      <c r="AE42" s="19">
        <f>IF(OR(AC42="",League!AA$3="",League!AA$3=0),"",(AC42/League!AA$3))</f>
        <v>0.95205981066545664</v>
      </c>
      <c r="AF42" s="19">
        <f>IF(AD42="","",(1/EXP(0.163)*EXP(0.163*AD42)))</f>
        <v>1.1186468954672055</v>
      </c>
      <c r="AG42" s="20">
        <f>IF(OR(AE42="",AF42="",AF42=0),"",(100*AE42/AF42))</f>
        <v>85.108161880503545</v>
      </c>
    </row>
    <row r="43" spans="1:33" x14ac:dyDescent="0.4">
      <c r="A43" s="15" t="s">
        <v>175</v>
      </c>
      <c r="B43" s="32" t="s">
        <v>138</v>
      </c>
      <c r="C43" s="29">
        <v>127</v>
      </c>
      <c r="D43" s="16">
        <v>462</v>
      </c>
      <c r="E43" s="16">
        <v>504</v>
      </c>
      <c r="F43" s="16">
        <v>123</v>
      </c>
      <c r="G43" s="16">
        <v>80</v>
      </c>
      <c r="H43" s="16">
        <v>21</v>
      </c>
      <c r="I43" s="16">
        <v>3</v>
      </c>
      <c r="J43" s="16">
        <v>19</v>
      </c>
      <c r="K43" s="16">
        <v>62</v>
      </c>
      <c r="L43" s="16">
        <v>70</v>
      </c>
      <c r="M43" s="16">
        <v>37</v>
      </c>
      <c r="N43" s="16">
        <v>1</v>
      </c>
      <c r="O43" s="16">
        <v>139</v>
      </c>
      <c r="P43" s="16">
        <v>1</v>
      </c>
      <c r="Q43" s="16">
        <v>4</v>
      </c>
      <c r="R43" s="16">
        <v>0</v>
      </c>
      <c r="S43" s="16">
        <v>12</v>
      </c>
      <c r="T43" s="16">
        <v>3</v>
      </c>
      <c r="U43" s="16">
        <v>0</v>
      </c>
      <c r="V43" s="16">
        <f>IF(OR(G43="",H43="",I43="",J43=""),"",(G43+H43*2+I43*3+J43*4))</f>
        <v>207</v>
      </c>
      <c r="W43" s="17">
        <f>IF(OR(D43="",D43=0,F43=""),"",(F43/D43))</f>
        <v>0.26623376623376621</v>
      </c>
      <c r="X43" s="17">
        <f>IF(OR(D43="",F43="",M43="",P43="",Q43="",(D43+M43+P43+Q43)=0),"",((F43+M43+P43)/(D43+M43+P43+Q43)))</f>
        <v>0.31944444444444442</v>
      </c>
      <c r="Y43" s="17">
        <f>IF(OR(D43="",D43=0,V43=""),"",(V43/D43))</f>
        <v>0.44805194805194803</v>
      </c>
      <c r="Z43" s="17">
        <f>IF(OR(X43="",Y43=""),"",SUM(X43:Y43))</f>
        <v>0.76749639249639245</v>
      </c>
      <c r="AA43" s="16">
        <f>VLOOKUP(B43,ParkFactors!$A$2:$B$31,2,FALSE)</f>
        <v>89</v>
      </c>
      <c r="AB43" s="18">
        <f>IF(OR(D43="",D43=0,J43=""),"",(J43/D43))</f>
        <v>4.1125541125541128E-2</v>
      </c>
      <c r="AC43" s="18">
        <f>IF(OR(E43="",M43="",N43="",P43="",(E43-N43-P43)=0),"",((M43-N43)/(E43-N43-P43)))</f>
        <v>7.1713147410358571E-2</v>
      </c>
      <c r="AD43" s="19">
        <f>IF(OR(AB43="",League!Z$3="",League!Z$3=0,AA43="",AA43=0),"",(100*AB43/League!Z$3/AA43))</f>
        <v>1.7832553711001109</v>
      </c>
      <c r="AE43" s="19">
        <f>IF(OR(AC43="",League!AA$3="",League!AA$3=0),"",(AC43/League!AA$3))</f>
        <v>0.96692453259358102</v>
      </c>
      <c r="AF43" s="19">
        <f>IF(AD43="","",(1/EXP(0.163)*EXP(0.163*AD43)))</f>
        <v>1.1361787127521006</v>
      </c>
      <c r="AG43" s="20">
        <f>IF(OR(AE43="",AF43="",AF43=0),"",(100*AE43/AF43))</f>
        <v>85.103207949694394</v>
      </c>
    </row>
    <row r="44" spans="1:33" x14ac:dyDescent="0.4">
      <c r="A44" s="15" t="s">
        <v>161</v>
      </c>
      <c r="B44" s="32" t="s">
        <v>124</v>
      </c>
      <c r="C44" s="29">
        <v>106</v>
      </c>
      <c r="D44" s="16">
        <v>394</v>
      </c>
      <c r="E44" s="16">
        <v>440</v>
      </c>
      <c r="F44" s="16">
        <v>110</v>
      </c>
      <c r="G44" s="16">
        <v>73</v>
      </c>
      <c r="H44" s="16">
        <v>18</v>
      </c>
      <c r="I44" s="16">
        <v>2</v>
      </c>
      <c r="J44" s="16">
        <v>17</v>
      </c>
      <c r="K44" s="16">
        <v>56</v>
      </c>
      <c r="L44" s="16">
        <v>56</v>
      </c>
      <c r="M44" s="16">
        <v>32</v>
      </c>
      <c r="N44" s="16">
        <v>1</v>
      </c>
      <c r="O44" s="16">
        <v>61</v>
      </c>
      <c r="P44" s="16">
        <v>11</v>
      </c>
      <c r="Q44" s="16">
        <v>2</v>
      </c>
      <c r="R44" s="16">
        <v>1</v>
      </c>
      <c r="S44" s="16">
        <v>6</v>
      </c>
      <c r="T44" s="16">
        <v>2</v>
      </c>
      <c r="U44" s="16">
        <v>1</v>
      </c>
      <c r="V44" s="16">
        <f>IF(OR(G44="",H44="",I44="",J44=""),"",(G44+H44*2+I44*3+J44*4))</f>
        <v>183</v>
      </c>
      <c r="W44" s="17">
        <f>IF(OR(D44="",D44=0,F44=""),"",(F44/D44))</f>
        <v>0.27918781725888325</v>
      </c>
      <c r="X44" s="17">
        <f>IF(OR(D44="",F44="",M44="",P44="",Q44="",(D44+M44+P44+Q44)=0),"",((F44+M44+P44)/(D44+M44+P44+Q44)))</f>
        <v>0.34851936218678814</v>
      </c>
      <c r="Y44" s="17">
        <f>IF(OR(D44="",D44=0,V44=""),"",(V44/D44))</f>
        <v>0.46446700507614214</v>
      </c>
      <c r="Z44" s="17">
        <f>IF(OR(X44="",Y44=""),"",SUM(X44:Y44))</f>
        <v>0.81298636726293028</v>
      </c>
      <c r="AA44" s="16">
        <f>VLOOKUP(B44,ParkFactors!$A$2:$B$31,2,FALSE)</f>
        <v>90</v>
      </c>
      <c r="AB44" s="18">
        <f>IF(OR(D44="",D44=0,J44=""),"",(J44/D44))</f>
        <v>4.3147208121827409E-2</v>
      </c>
      <c r="AC44" s="18">
        <f>IF(OR(E44="",M44="",N44="",P44="",(E44-N44-P44)=0),"",((M44-N44)/(E44-N44-P44)))</f>
        <v>7.2429906542056069E-2</v>
      </c>
      <c r="AD44" s="19">
        <f>IF(OR(AB44="",League!Z$3="",League!Z$3=0,AA44="",AA44=0),"",(100*AB44/League!Z$3/AA44))</f>
        <v>1.8501294326167421</v>
      </c>
      <c r="AE44" s="19">
        <f>IF(OR(AC44="",League!AA$3="",League!AA$3=0),"",(AC44/League!AA$3))</f>
        <v>0.97658875754291963</v>
      </c>
      <c r="AF44" s="19">
        <f>IF(AD44="","",(1/EXP(0.163)*EXP(0.163*AD44)))</f>
        <v>1.1486313435030944</v>
      </c>
      <c r="AG44" s="20">
        <f>IF(OR(AE44="",AF44="",AF44=0),"",(100*AE44/AF44))</f>
        <v>85.021949215186879</v>
      </c>
    </row>
    <row r="45" spans="1:33" x14ac:dyDescent="0.4">
      <c r="A45" s="15" t="s">
        <v>133</v>
      </c>
      <c r="B45" s="32" t="s">
        <v>134</v>
      </c>
      <c r="C45" s="29">
        <v>126</v>
      </c>
      <c r="D45" s="16">
        <v>528</v>
      </c>
      <c r="E45" s="16">
        <v>568</v>
      </c>
      <c r="F45" s="16">
        <v>159</v>
      </c>
      <c r="G45" s="16">
        <v>114</v>
      </c>
      <c r="H45" s="16">
        <v>34</v>
      </c>
      <c r="I45" s="16">
        <v>2</v>
      </c>
      <c r="J45" s="16">
        <v>9</v>
      </c>
      <c r="K45" s="16">
        <v>73</v>
      </c>
      <c r="L45" s="16">
        <v>53</v>
      </c>
      <c r="M45" s="16">
        <v>36</v>
      </c>
      <c r="N45" s="16">
        <v>3</v>
      </c>
      <c r="O45" s="16">
        <v>76</v>
      </c>
      <c r="P45" s="16">
        <v>0</v>
      </c>
      <c r="Q45" s="16">
        <v>4</v>
      </c>
      <c r="R45" s="16">
        <v>0</v>
      </c>
      <c r="S45" s="16">
        <v>15</v>
      </c>
      <c r="T45" s="16">
        <v>13</v>
      </c>
      <c r="U45" s="16">
        <v>5</v>
      </c>
      <c r="V45" s="16">
        <f>IF(OR(G45="",H45="",I45="",J45=""),"",(G45+H45*2+I45*3+J45*4))</f>
        <v>224</v>
      </c>
      <c r="W45" s="17">
        <f>IF(OR(D45="",D45=0,F45=""),"",(F45/D45))</f>
        <v>0.30113636363636365</v>
      </c>
      <c r="X45" s="17">
        <f>IF(OR(D45="",F45="",M45="",P45="",Q45="",(D45+M45+P45+Q45)=0),"",((F45+M45+P45)/(D45+M45+P45+Q45)))</f>
        <v>0.34330985915492956</v>
      </c>
      <c r="Y45" s="17">
        <f>IF(OR(D45="",D45=0,V45=""),"",(V45/D45))</f>
        <v>0.42424242424242425</v>
      </c>
      <c r="Z45" s="17">
        <f>IF(OR(X45="",Y45=""),"",SUM(X45:Y45))</f>
        <v>0.76755228339735382</v>
      </c>
      <c r="AA45" s="16">
        <f>VLOOKUP(B45,ParkFactors!$A$2:$B$31,2,FALSE)</f>
        <v>103</v>
      </c>
      <c r="AB45" s="18">
        <f>IF(OR(D45="",D45=0,J45=""),"",(J45/D45))</f>
        <v>1.7045454545454544E-2</v>
      </c>
      <c r="AC45" s="18">
        <f>IF(OR(E45="",M45="",N45="",P45="",(E45-N45-P45)=0),"",((M45-N45)/(E45-N45-P45)))</f>
        <v>5.8407079646017698E-2</v>
      </c>
      <c r="AD45" s="19">
        <f>IF(OR(AB45="",League!Z$3="",League!Z$3=0,AA45="",AA45=0),"",(100*AB45/League!Z$3/AA45))</f>
        <v>0.63865054073571281</v>
      </c>
      <c r="AE45" s="19">
        <f>IF(OR(AC45="",League!AA$3="",League!AA$3=0),"",(AC45/League!AA$3))</f>
        <v>0.78751582138373954</v>
      </c>
      <c r="AF45" s="19">
        <f>IF(AD45="","",(1/EXP(0.163)*EXP(0.163*AD45)))</f>
        <v>0.94280108050606459</v>
      </c>
      <c r="AG45" s="20">
        <f>IF(OR(AE45="",AF45="",AF45=0),"",(100*AE45/AF45))</f>
        <v>83.52937196052288</v>
      </c>
    </row>
    <row r="46" spans="1:33" x14ac:dyDescent="0.4">
      <c r="A46" s="15" t="s">
        <v>152</v>
      </c>
      <c r="B46" s="32" t="s">
        <v>128</v>
      </c>
      <c r="C46" s="29">
        <v>121</v>
      </c>
      <c r="D46" s="16">
        <v>487</v>
      </c>
      <c r="E46" s="16">
        <v>538</v>
      </c>
      <c r="F46" s="16">
        <v>139</v>
      </c>
      <c r="G46" s="16">
        <v>85</v>
      </c>
      <c r="H46" s="16">
        <v>29</v>
      </c>
      <c r="I46" s="16">
        <v>4</v>
      </c>
      <c r="J46" s="16">
        <v>21</v>
      </c>
      <c r="K46" s="16">
        <v>83</v>
      </c>
      <c r="L46" s="16">
        <v>64</v>
      </c>
      <c r="M46" s="16">
        <v>35</v>
      </c>
      <c r="N46" s="16">
        <v>0</v>
      </c>
      <c r="O46" s="16">
        <v>120</v>
      </c>
      <c r="P46" s="16">
        <v>14</v>
      </c>
      <c r="Q46" s="16">
        <v>1</v>
      </c>
      <c r="R46" s="16">
        <v>1</v>
      </c>
      <c r="S46" s="16">
        <v>11</v>
      </c>
      <c r="T46" s="16">
        <v>27</v>
      </c>
      <c r="U46" s="16">
        <v>9</v>
      </c>
      <c r="V46" s="16">
        <f>IF(OR(G46="",H46="",I46="",J46=""),"",(G46+H46*2+I46*3+J46*4))</f>
        <v>239</v>
      </c>
      <c r="W46" s="17">
        <f>IF(OR(D46="",D46=0,F46=""),"",(F46/D46))</f>
        <v>0.28542094455852157</v>
      </c>
      <c r="X46" s="17">
        <f>IF(OR(D46="",F46="",M46="",P46="",Q46="",(D46+M46+P46+Q46)=0),"",((F46+M46+P46)/(D46+M46+P46+Q46)))</f>
        <v>0.3500931098696462</v>
      </c>
      <c r="Y46" s="17">
        <f>IF(OR(D46="",D46=0,V46=""),"",(V46/D46))</f>
        <v>0.49075975359342916</v>
      </c>
      <c r="Z46" s="17">
        <f>IF(OR(X46="",Y46=""),"",SUM(X46:Y46))</f>
        <v>0.84085286346307542</v>
      </c>
      <c r="AA46" s="16">
        <f>VLOOKUP(B46,ParkFactors!$A$2:$B$31,2,FALSE)</f>
        <v>110</v>
      </c>
      <c r="AB46" s="18">
        <f>IF(OR(D46="",D46=0,J46=""),"",(J46/D46))</f>
        <v>4.3121149897330596E-2</v>
      </c>
      <c r="AC46" s="18">
        <f>IF(OR(E46="",M46="",N46="",P46="",(E46-N46-P46)=0),"",((M46-N46)/(E46-N46-P46)))</f>
        <v>6.6793893129770993E-2</v>
      </c>
      <c r="AD46" s="19">
        <f>IF(OR(AB46="",League!Z$3="",League!Z$3=0,AA46="",AA46=0),"",(100*AB46/League!Z$3/AA46))</f>
        <v>1.5128280570692367</v>
      </c>
      <c r="AE46" s="19">
        <f>IF(OR(AC46="",League!AA$3="",League!AA$3=0),"",(AC46/League!AA$3))</f>
        <v>0.90059711819705357</v>
      </c>
      <c r="AF46" s="19">
        <f>IF(AD46="","",(1/EXP(0.163)*EXP(0.163*AD46)))</f>
        <v>1.0871841155233504</v>
      </c>
      <c r="AG46" s="20">
        <f>IF(OR(AE46="",AF46="",AF46=0),"",(100*AE46/AF46))</f>
        <v>82.83758981922972</v>
      </c>
    </row>
    <row r="47" spans="1:33" x14ac:dyDescent="0.4">
      <c r="A47" s="15" t="s">
        <v>156</v>
      </c>
      <c r="B47" s="32" t="s">
        <v>149</v>
      </c>
      <c r="C47" s="29">
        <v>130</v>
      </c>
      <c r="D47" s="16">
        <v>533</v>
      </c>
      <c r="E47" s="16">
        <v>576</v>
      </c>
      <c r="F47" s="16">
        <v>151</v>
      </c>
      <c r="G47" s="16">
        <v>98</v>
      </c>
      <c r="H47" s="16">
        <v>26</v>
      </c>
      <c r="I47" s="16">
        <v>9</v>
      </c>
      <c r="J47" s="16">
        <v>18</v>
      </c>
      <c r="K47" s="16">
        <v>88</v>
      </c>
      <c r="L47" s="16">
        <v>58</v>
      </c>
      <c r="M47" s="16">
        <v>38</v>
      </c>
      <c r="N47" s="16">
        <v>2</v>
      </c>
      <c r="O47" s="16">
        <v>103</v>
      </c>
      <c r="P47" s="16">
        <v>3</v>
      </c>
      <c r="Q47" s="16">
        <v>2</v>
      </c>
      <c r="R47" s="16">
        <v>0</v>
      </c>
      <c r="S47" s="16">
        <v>8</v>
      </c>
      <c r="T47" s="16">
        <v>11</v>
      </c>
      <c r="U47" s="16">
        <v>5</v>
      </c>
      <c r="V47" s="16">
        <f>IF(OR(G47="",H47="",I47="",J47=""),"",(G47+H47*2+I47*3+J47*4))</f>
        <v>249</v>
      </c>
      <c r="W47" s="17">
        <f>IF(OR(D47="",D47=0,F47=""),"",(F47/D47))</f>
        <v>0.28330206378986866</v>
      </c>
      <c r="X47" s="17">
        <f>IF(OR(D47="",F47="",M47="",P47="",Q47="",(D47+M47+P47+Q47)=0),"",((F47+M47+P47)/(D47+M47+P47+Q47)))</f>
        <v>0.33333333333333331</v>
      </c>
      <c r="Y47" s="17">
        <f>IF(OR(D47="",D47=0,V47=""),"",(V47/D47))</f>
        <v>0.46716697936210133</v>
      </c>
      <c r="Z47" s="17">
        <f>IF(OR(X47="",Y47=""),"",SUM(X47:Y47))</f>
        <v>0.80050031269543465</v>
      </c>
      <c r="AA47" s="16">
        <f>VLOOKUP(B47,ParkFactors!$A$2:$B$31,2,FALSE)</f>
        <v>89</v>
      </c>
      <c r="AB47" s="18">
        <f>IF(OR(D47="",D47=0,J47=""),"",(J47/D47))</f>
        <v>3.3771106941838651E-2</v>
      </c>
      <c r="AC47" s="18">
        <f>IF(OR(E47="",M47="",N47="",P47="",(E47-N47-P47)=0),"",((M47-N47)/(E47-N47-P47)))</f>
        <v>6.3047285464098074E-2</v>
      </c>
      <c r="AD47" s="19">
        <f>IF(OR(AB47="",League!Z$3="",League!Z$3=0,AA47="",AA47=0),"",(100*AB47/League!Z$3/AA47))</f>
        <v>1.4643578222640981</v>
      </c>
      <c r="AE47" s="19">
        <f>IF(OR(AC47="",League!AA$3="",League!AA$3=0),"",(AC47/League!AA$3))</f>
        <v>0.8500807624553024</v>
      </c>
      <c r="AF47" s="19">
        <f>IF(AD47="","",(1/EXP(0.163)*EXP(0.163*AD47)))</f>
        <v>1.0786284981836269</v>
      </c>
      <c r="AG47" s="20">
        <f>IF(OR(AE47="",AF47="",AF47=0),"",(100*AE47/AF47))</f>
        <v>78.811264850391851</v>
      </c>
    </row>
    <row r="48" spans="1:33" x14ac:dyDescent="0.4">
      <c r="A48" s="15" t="s">
        <v>172</v>
      </c>
      <c r="B48" s="32" t="s">
        <v>136</v>
      </c>
      <c r="C48" s="29">
        <v>106</v>
      </c>
      <c r="D48" s="16">
        <v>403</v>
      </c>
      <c r="E48" s="16">
        <v>436</v>
      </c>
      <c r="F48" s="16">
        <v>109</v>
      </c>
      <c r="G48" s="16">
        <v>83</v>
      </c>
      <c r="H48" s="16">
        <v>17</v>
      </c>
      <c r="I48" s="16">
        <v>4</v>
      </c>
      <c r="J48" s="16">
        <v>5</v>
      </c>
      <c r="K48" s="16">
        <v>44</v>
      </c>
      <c r="L48" s="16">
        <v>42</v>
      </c>
      <c r="M48" s="16">
        <v>23</v>
      </c>
      <c r="N48" s="16">
        <v>0</v>
      </c>
      <c r="O48" s="16">
        <v>57</v>
      </c>
      <c r="P48" s="16">
        <v>6</v>
      </c>
      <c r="Q48" s="16">
        <v>4</v>
      </c>
      <c r="R48" s="16">
        <v>0</v>
      </c>
      <c r="S48" s="16">
        <v>17</v>
      </c>
      <c r="T48" s="16">
        <v>2</v>
      </c>
      <c r="U48" s="16">
        <v>1</v>
      </c>
      <c r="V48" s="16">
        <f>IF(OR(G48="",H48="",I48="",J48=""),"",(G48+H48*2+I48*3+J48*4))</f>
        <v>149</v>
      </c>
      <c r="W48" s="17">
        <f>IF(OR(D48="",D48=0,F48=""),"",(F48/D48))</f>
        <v>0.27047146401985112</v>
      </c>
      <c r="X48" s="17">
        <f>IF(OR(D48="",F48="",M48="",P48="",Q48="",(D48+M48+P48+Q48)=0),"",((F48+M48+P48)/(D48+M48+P48+Q48)))</f>
        <v>0.3165137614678899</v>
      </c>
      <c r="Y48" s="17">
        <f>IF(OR(D48="",D48=0,V48=""),"",(V48/D48))</f>
        <v>0.36972704714640198</v>
      </c>
      <c r="Z48" s="17">
        <f>IF(OR(X48="",Y48=""),"",SUM(X48:Y48))</f>
        <v>0.68624080861429193</v>
      </c>
      <c r="AA48" s="16">
        <f>VLOOKUP(B48,ParkFactors!$A$2:$B$31,2,FALSE)</f>
        <v>103</v>
      </c>
      <c r="AB48" s="18">
        <f>IF(OR(D48="",D48=0,J48=""),"",(J48/D48))</f>
        <v>1.2406947890818859E-2</v>
      </c>
      <c r="AC48" s="18">
        <f>IF(OR(E48="",M48="",N48="",P48="",(E48-N48-P48)=0),"",((M48-N48)/(E48-N48-P48)))</f>
        <v>5.3488372093023255E-2</v>
      </c>
      <c r="AD48" s="19">
        <f>IF(OR(AB48="",League!Z$3="",League!Z$3=0,AA48="",AA48=0),"",(100*AB48/League!Z$3/AA48))</f>
        <v>0.4648573001219416</v>
      </c>
      <c r="AE48" s="19">
        <f>IF(OR(AC48="",League!AA$3="",League!AA$3=0),"",(AC48/League!AA$3))</f>
        <v>0.7211957786385973</v>
      </c>
      <c r="AF48" s="19">
        <f>IF(AD48="","",(1/EXP(0.163)*EXP(0.163*AD48)))</f>
        <v>0.91646787872469815</v>
      </c>
      <c r="AG48" s="20">
        <f>IF(OR(AE48="",AF48="",AF48=0),"",(100*AE48/AF48))</f>
        <v>78.692968447750744</v>
      </c>
    </row>
    <row r="49" spans="1:33" x14ac:dyDescent="0.4">
      <c r="A49" s="15" t="s">
        <v>157</v>
      </c>
      <c r="B49" s="32" t="s">
        <v>149</v>
      </c>
      <c r="C49" s="29">
        <v>124</v>
      </c>
      <c r="D49" s="16">
        <v>418</v>
      </c>
      <c r="E49" s="16">
        <v>458</v>
      </c>
      <c r="F49" s="16">
        <v>118</v>
      </c>
      <c r="G49" s="16">
        <v>70</v>
      </c>
      <c r="H49" s="16">
        <v>30</v>
      </c>
      <c r="I49" s="16">
        <v>2</v>
      </c>
      <c r="J49" s="16">
        <v>16</v>
      </c>
      <c r="K49" s="16">
        <v>47</v>
      </c>
      <c r="L49" s="16">
        <v>58</v>
      </c>
      <c r="M49" s="16">
        <v>29</v>
      </c>
      <c r="N49" s="16">
        <v>0</v>
      </c>
      <c r="O49" s="16">
        <v>117</v>
      </c>
      <c r="P49" s="16">
        <v>8</v>
      </c>
      <c r="Q49" s="16">
        <v>3</v>
      </c>
      <c r="R49" s="16">
        <v>0</v>
      </c>
      <c r="S49" s="16">
        <v>17</v>
      </c>
      <c r="T49" s="16">
        <v>0</v>
      </c>
      <c r="U49" s="16">
        <v>0</v>
      </c>
      <c r="V49" s="16">
        <f>IF(OR(G49="",H49="",I49="",J49=""),"",(G49+H49*2+I49*3+J49*4))</f>
        <v>200</v>
      </c>
      <c r="W49" s="17">
        <f>IF(OR(D49="",D49=0,F49=""),"",(F49/D49))</f>
        <v>0.28229665071770332</v>
      </c>
      <c r="X49" s="17">
        <f>IF(OR(D49="",F49="",M49="",P49="",Q49="",(D49+M49+P49+Q49)=0),"",((F49+M49+P49)/(D49+M49+P49+Q49)))</f>
        <v>0.33842794759825329</v>
      </c>
      <c r="Y49" s="17">
        <f>IF(OR(D49="",D49=0,V49=""),"",(V49/D49))</f>
        <v>0.4784688995215311</v>
      </c>
      <c r="Z49" s="17">
        <f>IF(OR(X49="",Y49=""),"",SUM(X49:Y49))</f>
        <v>0.81689684711978439</v>
      </c>
      <c r="AA49" s="16">
        <f>VLOOKUP(B49,ParkFactors!$A$2:$B$31,2,FALSE)</f>
        <v>89</v>
      </c>
      <c r="AB49" s="18">
        <f>IF(OR(D49="",D49=0,J49=""),"",(J49/D49))</f>
        <v>3.8277511961722487E-2</v>
      </c>
      <c r="AC49" s="18">
        <f>IF(OR(E49="",M49="",N49="",P49="",(E49-N49-P49)=0),"",((M49-N49)/(E49-N49-P49)))</f>
        <v>6.4444444444444443E-2</v>
      </c>
      <c r="AD49" s="19">
        <f>IF(OR(AB49="",League!Z$3="",League!Z$3=0,AA49="",AA49=0),"",(100*AB49/League!Z$3/AA49))</f>
        <v>1.6597612318272497</v>
      </c>
      <c r="AE49" s="19">
        <f>IF(OR(AC49="",League!AA$3="",League!AA$3=0),"",(AC49/League!AA$3))</f>
        <v>0.86891897194428092</v>
      </c>
      <c r="AF49" s="19">
        <f>IF(AD49="","",(1/EXP(0.163)*EXP(0.163*AD49)))</f>
        <v>1.1135366047679438</v>
      </c>
      <c r="AG49" s="20">
        <f>IF(OR(AE49="",AF49="",AF49=0),"",(100*AE49/AF49))</f>
        <v>78.032367164558536</v>
      </c>
    </row>
    <row r="50" spans="1:33" x14ac:dyDescent="0.4">
      <c r="A50" s="15" t="s">
        <v>186</v>
      </c>
      <c r="B50" s="32" t="s">
        <v>141</v>
      </c>
      <c r="C50" s="29">
        <v>117</v>
      </c>
      <c r="D50" s="16">
        <v>435</v>
      </c>
      <c r="E50" s="16">
        <v>468</v>
      </c>
      <c r="F50" s="16">
        <v>109</v>
      </c>
      <c r="G50" s="16">
        <v>83</v>
      </c>
      <c r="H50" s="16">
        <v>15</v>
      </c>
      <c r="I50" s="16">
        <v>4</v>
      </c>
      <c r="J50" s="16">
        <v>7</v>
      </c>
      <c r="K50" s="16">
        <v>40</v>
      </c>
      <c r="L50" s="16">
        <v>43</v>
      </c>
      <c r="M50" s="16">
        <v>29</v>
      </c>
      <c r="N50" s="16">
        <v>4</v>
      </c>
      <c r="O50" s="16">
        <v>46</v>
      </c>
      <c r="P50" s="16">
        <v>0</v>
      </c>
      <c r="Q50" s="16">
        <v>2</v>
      </c>
      <c r="R50" s="16">
        <v>2</v>
      </c>
      <c r="S50" s="16">
        <v>18</v>
      </c>
      <c r="T50" s="16">
        <v>4</v>
      </c>
      <c r="U50" s="16">
        <v>4</v>
      </c>
      <c r="V50" s="16">
        <f>IF(OR(G50="",H50="",I50="",J50=""),"",(G50+H50*2+I50*3+J50*4))</f>
        <v>153</v>
      </c>
      <c r="W50" s="17">
        <f>IF(OR(D50="",D50=0,F50=""),"",(F50/D50))</f>
        <v>0.25057471264367814</v>
      </c>
      <c r="X50" s="17">
        <f>IF(OR(D50="",F50="",M50="",P50="",Q50="",(D50+M50+P50+Q50)=0),"",((F50+M50+P50)/(D50+M50+P50+Q50)))</f>
        <v>0.29613733905579398</v>
      </c>
      <c r="Y50" s="17">
        <f>IF(OR(D50="",D50=0,V50=""),"",(V50/D50))</f>
        <v>0.35172413793103446</v>
      </c>
      <c r="Z50" s="17">
        <f>IF(OR(X50="",Y50=""),"",SUM(X50:Y50))</f>
        <v>0.6478614769868285</v>
      </c>
      <c r="AA50" s="16">
        <f>VLOOKUP(B50,ParkFactors!$A$2:$B$31,2,FALSE)</f>
        <v>97</v>
      </c>
      <c r="AB50" s="18">
        <f>IF(OR(D50="",D50=0,J50=""),"",(J50/D50))</f>
        <v>1.6091954022988506E-2</v>
      </c>
      <c r="AC50" s="18">
        <f>IF(OR(E50="",M50="",N50="",P50="",(E50-N50-P50)=0),"",((M50-N50)/(E50-N50-P50)))</f>
        <v>5.3879310344827583E-2</v>
      </c>
      <c r="AD50" s="19">
        <f>IF(OR(AB50="",League!Z$3="",League!Z$3=0,AA50="",AA50=0),"",(100*AB50/League!Z$3/AA50))</f>
        <v>0.64021960751431073</v>
      </c>
      <c r="AE50" s="19">
        <f>IF(OR(AC50="",League!AA$3="",League!AA$3=0),"",(AC50/League!AA$3))</f>
        <v>0.72646688721560349</v>
      </c>
      <c r="AF50" s="19">
        <f>IF(AD50="","",(1/EXP(0.163)*EXP(0.163*AD50)))</f>
        <v>0.94304224015423332</v>
      </c>
      <c r="AG50" s="20">
        <f>IF(OR(AE50="",AF50="",AF50=0),"",(100*AE50/AF50))</f>
        <v>77.03439530946045</v>
      </c>
    </row>
    <row r="51" spans="1:33" x14ac:dyDescent="0.4">
      <c r="A51" s="15" t="s">
        <v>179</v>
      </c>
      <c r="B51" s="32" t="s">
        <v>118</v>
      </c>
      <c r="C51" s="29">
        <v>121</v>
      </c>
      <c r="D51" s="16">
        <v>399</v>
      </c>
      <c r="E51" s="16">
        <v>438</v>
      </c>
      <c r="F51" s="16">
        <v>105</v>
      </c>
      <c r="G51" s="16">
        <v>87</v>
      </c>
      <c r="H51" s="16">
        <v>11</v>
      </c>
      <c r="I51" s="16">
        <v>3</v>
      </c>
      <c r="J51" s="16">
        <v>4</v>
      </c>
      <c r="K51" s="16">
        <v>52</v>
      </c>
      <c r="L51" s="16">
        <v>32</v>
      </c>
      <c r="M51" s="16">
        <v>29</v>
      </c>
      <c r="N51" s="16">
        <v>7</v>
      </c>
      <c r="O51" s="16">
        <v>78</v>
      </c>
      <c r="P51" s="16">
        <v>2</v>
      </c>
      <c r="Q51" s="16">
        <v>1</v>
      </c>
      <c r="R51" s="16">
        <v>7</v>
      </c>
      <c r="S51" s="16">
        <v>11</v>
      </c>
      <c r="T51" s="16">
        <v>8</v>
      </c>
      <c r="U51" s="16">
        <v>8</v>
      </c>
      <c r="V51" s="16">
        <f>IF(OR(G51="",H51="",I51="",J51=""),"",(G51+H51*2+I51*3+J51*4))</f>
        <v>134</v>
      </c>
      <c r="W51" s="17">
        <f>IF(OR(D51="",D51=0,F51=""),"",(F51/D51))</f>
        <v>0.26315789473684209</v>
      </c>
      <c r="X51" s="17">
        <f>IF(OR(D51="",F51="",M51="",P51="",Q51="",(D51+M51+P51+Q51)=0),"",((F51+M51+P51)/(D51+M51+P51+Q51)))</f>
        <v>0.31554524361948955</v>
      </c>
      <c r="Y51" s="17">
        <f>IF(OR(D51="",D51=0,V51=""),"",(V51/D51))</f>
        <v>0.33583959899749372</v>
      </c>
      <c r="Z51" s="17">
        <f>IF(OR(X51="",Y51=""),"",SUM(X51:Y51))</f>
        <v>0.65138484261698326</v>
      </c>
      <c r="AA51" s="16">
        <f>VLOOKUP(B51,ParkFactors!$A$2:$B$31,2,FALSE)</f>
        <v>113</v>
      </c>
      <c r="AB51" s="18">
        <f>IF(OR(D51="",D51=0,J51=""),"",(J51/D51))</f>
        <v>1.0025062656641603E-2</v>
      </c>
      <c r="AC51" s="18">
        <f>IF(OR(E51="",M51="",N51="",P51="",(E51-N51-P51)=0),"",((M51-N51)/(E51-N51-P51)))</f>
        <v>5.128205128205128E-2</v>
      </c>
      <c r="AD51" s="19">
        <f>IF(OR(AB51="",League!Z$3="",League!Z$3=0,AA51="",AA51=0),"",(100*AB51/League!Z$3/AA51))</f>
        <v>0.34237384027789242</v>
      </c>
      <c r="AE51" s="19">
        <f>IF(OR(AC51="",League!AA$3="",League!AA$3=0),"",(AC51/League!AA$3))</f>
        <v>0.69144745778059491</v>
      </c>
      <c r="AF51" s="19">
        <f>IF(AD51="","",(1/EXP(0.163)*EXP(0.163*AD51)))</f>
        <v>0.89835221674321353</v>
      </c>
      <c r="AG51" s="20">
        <f>IF(OR(AE51="",AF51="",AF51=0),"",(100*AE51/AF51))</f>
        <v>76.968414491956366</v>
      </c>
    </row>
    <row r="52" spans="1:33" x14ac:dyDescent="0.4">
      <c r="A52" s="15" t="s">
        <v>153</v>
      </c>
      <c r="B52" s="32" t="s">
        <v>154</v>
      </c>
      <c r="C52" s="29">
        <v>125</v>
      </c>
      <c r="D52" s="16">
        <v>496</v>
      </c>
      <c r="E52" s="16">
        <v>535</v>
      </c>
      <c r="F52" s="16">
        <v>141</v>
      </c>
      <c r="G52" s="16">
        <v>96</v>
      </c>
      <c r="H52" s="16">
        <v>31</v>
      </c>
      <c r="I52" s="16">
        <v>1</v>
      </c>
      <c r="J52" s="16">
        <v>13</v>
      </c>
      <c r="K52" s="16">
        <v>53</v>
      </c>
      <c r="L52" s="16">
        <v>64</v>
      </c>
      <c r="M52" s="16">
        <v>34</v>
      </c>
      <c r="N52" s="16">
        <v>4</v>
      </c>
      <c r="O52" s="16">
        <v>95</v>
      </c>
      <c r="P52" s="16">
        <v>3</v>
      </c>
      <c r="Q52" s="16">
        <v>2</v>
      </c>
      <c r="R52" s="16">
        <v>0</v>
      </c>
      <c r="S52" s="16">
        <v>18</v>
      </c>
      <c r="T52" s="16">
        <v>4</v>
      </c>
      <c r="U52" s="16">
        <v>3</v>
      </c>
      <c r="V52" s="16">
        <f>IF(OR(G52="",H52="",I52="",J52=""),"",(G52+H52*2+I52*3+J52*4))</f>
        <v>213</v>
      </c>
      <c r="W52" s="17">
        <f>IF(OR(D52="",D52=0,F52=""),"",(F52/D52))</f>
        <v>0.28427419354838712</v>
      </c>
      <c r="X52" s="17">
        <f>IF(OR(D52="",F52="",M52="",P52="",Q52="",(D52+M52+P52+Q52)=0),"",((F52+M52+P52)/(D52+M52+P52+Q52)))</f>
        <v>0.33271028037383177</v>
      </c>
      <c r="Y52" s="17">
        <f>IF(OR(D52="",D52=0,V52=""),"",(V52/D52))</f>
        <v>0.42943548387096775</v>
      </c>
      <c r="Z52" s="17">
        <f>IF(OR(X52="",Y52=""),"",SUM(X52:Y52))</f>
        <v>0.76214576424479952</v>
      </c>
      <c r="AA52" s="16">
        <f>VLOOKUP(B52,ParkFactors!$A$2:$B$31,2,FALSE)</f>
        <v>102</v>
      </c>
      <c r="AB52" s="18">
        <f>IF(OR(D52="",D52=0,J52=""),"",(J52/D52))</f>
        <v>2.620967741935484E-2</v>
      </c>
      <c r="AC52" s="18">
        <f>IF(OR(E52="",M52="",N52="",P52="",(E52-N52-P52)=0),"",((M52-N52)/(E52-N52-P52)))</f>
        <v>5.6818181818181816E-2</v>
      </c>
      <c r="AD52" s="19">
        <f>IF(OR(AB52="",League!Z$3="",League!Z$3=0,AA52="",AA52=0),"",(100*AB52/League!Z$3/AA52))</f>
        <v>0.99163860578708773</v>
      </c>
      <c r="AE52" s="19">
        <f>IF(OR(AC52="",League!AA$3="",League!AA$3=0),"",(AC52/League!AA$3))</f>
        <v>0.76609235379100005</v>
      </c>
      <c r="AF52" s="19">
        <f>IF(AD52="","",(1/EXP(0.163)*EXP(0.163*AD52)))</f>
        <v>0.9986380210795972</v>
      </c>
      <c r="AG52" s="20">
        <f>IF(OR(AE52="",AF52="",AF52=0),"",(100*AE52/AF52))</f>
        <v>76.713717845711585</v>
      </c>
    </row>
    <row r="53" spans="1:33" x14ac:dyDescent="0.4">
      <c r="A53" s="15" t="s">
        <v>163</v>
      </c>
      <c r="B53" s="32" t="s">
        <v>128</v>
      </c>
      <c r="C53" s="29">
        <v>106</v>
      </c>
      <c r="D53" s="16">
        <v>425</v>
      </c>
      <c r="E53" s="16">
        <v>462</v>
      </c>
      <c r="F53" s="16">
        <v>118</v>
      </c>
      <c r="G53" s="16">
        <v>69</v>
      </c>
      <c r="H53" s="16">
        <v>27</v>
      </c>
      <c r="I53" s="16">
        <v>6</v>
      </c>
      <c r="J53" s="16">
        <v>16</v>
      </c>
      <c r="K53" s="16">
        <v>62</v>
      </c>
      <c r="L53" s="16">
        <v>73</v>
      </c>
      <c r="M53" s="16">
        <v>29</v>
      </c>
      <c r="N53" s="16">
        <v>2</v>
      </c>
      <c r="O53" s="16">
        <v>88</v>
      </c>
      <c r="P53" s="16">
        <v>5</v>
      </c>
      <c r="Q53" s="16">
        <v>3</v>
      </c>
      <c r="R53" s="16">
        <v>0</v>
      </c>
      <c r="S53" s="16">
        <v>10</v>
      </c>
      <c r="T53" s="16">
        <v>11</v>
      </c>
      <c r="U53" s="16">
        <v>4</v>
      </c>
      <c r="V53" s="16">
        <f>IF(OR(G53="",H53="",I53="",J53=""),"",(G53+H53*2+I53*3+J53*4))</f>
        <v>205</v>
      </c>
      <c r="W53" s="17">
        <f>IF(OR(D53="",D53=0,F53=""),"",(F53/D53))</f>
        <v>0.27764705882352941</v>
      </c>
      <c r="X53" s="17">
        <f>IF(OR(D53="",F53="",M53="",P53="",Q53="",(D53+M53+P53+Q53)=0),"",((F53+M53+P53)/(D53+M53+P53+Q53)))</f>
        <v>0.32900432900432902</v>
      </c>
      <c r="Y53" s="17">
        <f>IF(OR(D53="",D53=0,V53=""),"",(V53/D53))</f>
        <v>0.4823529411764706</v>
      </c>
      <c r="Z53" s="17">
        <f>IF(OR(X53="",Y53=""),"",SUM(X53:Y53))</f>
        <v>0.81135727018079962</v>
      </c>
      <c r="AA53" s="16">
        <f>VLOOKUP(B53,ParkFactors!$A$2:$B$31,2,FALSE)</f>
        <v>110</v>
      </c>
      <c r="AB53" s="18">
        <f>IF(OR(D53="",D53=0,J53=""),"",(J53/D53))</f>
        <v>3.7647058823529408E-2</v>
      </c>
      <c r="AC53" s="18">
        <f>IF(OR(E53="",M53="",N53="",P53="",(E53-N53-P53)=0),"",((M53-N53)/(E53-N53-P53)))</f>
        <v>5.9340659340659338E-2</v>
      </c>
      <c r="AD53" s="19">
        <f>IF(OR(AB53="",League!Z$3="",League!Z$3=0,AA53="",AA53=0),"",(100*AB53/League!Z$3/AA53))</f>
        <v>1.3207794084799429</v>
      </c>
      <c r="AE53" s="19">
        <f>IF(OR(AC53="",League!AA$3="",League!AA$3=0),"",(AC53/League!AA$3))</f>
        <v>0.80010348686040267</v>
      </c>
      <c r="AF53" s="19">
        <f>IF(AD53="","",(1/EXP(0.163)*EXP(0.163*AD53)))</f>
        <v>1.0536781506600132</v>
      </c>
      <c r="AG53" s="20">
        <f>IF(OR(AE53="",AF53="",AF53=0),"",(100*AE53/AF53))</f>
        <v>75.934334061992828</v>
      </c>
    </row>
    <row r="54" spans="1:33" x14ac:dyDescent="0.4">
      <c r="A54" s="15" t="s">
        <v>185</v>
      </c>
      <c r="B54" s="32" t="s">
        <v>128</v>
      </c>
      <c r="C54" s="29">
        <v>117</v>
      </c>
      <c r="D54" s="16">
        <v>423</v>
      </c>
      <c r="E54" s="16">
        <v>464</v>
      </c>
      <c r="F54" s="16">
        <v>107</v>
      </c>
      <c r="G54" s="16">
        <v>52</v>
      </c>
      <c r="H54" s="16">
        <v>33</v>
      </c>
      <c r="I54" s="16">
        <v>2</v>
      </c>
      <c r="J54" s="16">
        <v>20</v>
      </c>
      <c r="K54" s="16">
        <v>65</v>
      </c>
      <c r="L54" s="16">
        <v>64</v>
      </c>
      <c r="M54" s="16">
        <v>28</v>
      </c>
      <c r="N54" s="16">
        <v>0</v>
      </c>
      <c r="O54" s="16">
        <v>108</v>
      </c>
      <c r="P54" s="16">
        <v>8</v>
      </c>
      <c r="Q54" s="16">
        <v>5</v>
      </c>
      <c r="R54" s="16">
        <v>0</v>
      </c>
      <c r="S54" s="16">
        <v>9</v>
      </c>
      <c r="T54" s="16">
        <v>3</v>
      </c>
      <c r="U54" s="16">
        <v>1</v>
      </c>
      <c r="V54" s="16">
        <f>IF(OR(G54="",H54="",I54="",J54=""),"",(G54+H54*2+I54*3+J54*4))</f>
        <v>204</v>
      </c>
      <c r="W54" s="17">
        <f>IF(OR(D54="",D54=0,F54=""),"",(F54/D54))</f>
        <v>0.25295508274231676</v>
      </c>
      <c r="X54" s="17">
        <f>IF(OR(D54="",F54="",M54="",P54="",Q54="",(D54+M54+P54+Q54)=0),"",((F54+M54+P54)/(D54+M54+P54+Q54)))</f>
        <v>0.30818965517241381</v>
      </c>
      <c r="Y54" s="17">
        <f>IF(OR(D54="",D54=0,V54=""),"",(V54/D54))</f>
        <v>0.48226950354609927</v>
      </c>
      <c r="Z54" s="17">
        <f>IF(OR(X54="",Y54=""),"",SUM(X54:Y54))</f>
        <v>0.79045915871851302</v>
      </c>
      <c r="AA54" s="16">
        <f>VLOOKUP(B54,ParkFactors!$A$2:$B$31,2,FALSE)</f>
        <v>110</v>
      </c>
      <c r="AB54" s="18">
        <f>IF(OR(D54="",D54=0,J54=""),"",(J54/D54))</f>
        <v>4.7281323877068557E-2</v>
      </c>
      <c r="AC54" s="18">
        <f>IF(OR(E54="",M54="",N54="",P54="",(E54-N54-P54)=0),"",((M54-N54)/(E54-N54-P54)))</f>
        <v>6.1403508771929821E-2</v>
      </c>
      <c r="AD54" s="19">
        <f>IF(OR(AB54="",League!Z$3="",League!Z$3=0,AA54="",AA54=0),"",(100*AB54/League!Z$3/AA54))</f>
        <v>1.658780285472742</v>
      </c>
      <c r="AE54" s="19">
        <f>IF(OR(AC54="",League!AA$3="",League!AA$3=0),"",(AC54/League!AA$3))</f>
        <v>0.82791735076360706</v>
      </c>
      <c r="AF54" s="19">
        <f>IF(AD54="","",(1/EXP(0.163)*EXP(0.163*AD54)))</f>
        <v>1.1133585708949116</v>
      </c>
      <c r="AG54" s="20">
        <f>IF(OR(AE54="",AF54="",AF54=0),"",(100*AE54/AF54))</f>
        <v>74.36214822490939</v>
      </c>
    </row>
    <row r="55" spans="1:33" x14ac:dyDescent="0.4">
      <c r="A55" s="15" t="s">
        <v>184</v>
      </c>
      <c r="B55" s="32" t="s">
        <v>78</v>
      </c>
      <c r="C55" s="29">
        <v>123</v>
      </c>
      <c r="D55" s="16">
        <v>439</v>
      </c>
      <c r="E55" s="16">
        <v>478</v>
      </c>
      <c r="F55" s="16">
        <v>113</v>
      </c>
      <c r="G55" s="16">
        <v>82</v>
      </c>
      <c r="H55" s="16">
        <v>20</v>
      </c>
      <c r="I55" s="16">
        <v>4</v>
      </c>
      <c r="J55" s="16">
        <v>7</v>
      </c>
      <c r="K55" s="16">
        <v>56</v>
      </c>
      <c r="L55" s="16">
        <v>33</v>
      </c>
      <c r="M55" s="16">
        <v>27</v>
      </c>
      <c r="N55" s="16">
        <v>3</v>
      </c>
      <c r="O55" s="16">
        <v>79</v>
      </c>
      <c r="P55" s="16">
        <v>5</v>
      </c>
      <c r="Q55" s="16">
        <v>2</v>
      </c>
      <c r="R55" s="16">
        <v>5</v>
      </c>
      <c r="S55" s="16">
        <v>6</v>
      </c>
      <c r="T55" s="16">
        <v>6</v>
      </c>
      <c r="U55" s="16">
        <v>5</v>
      </c>
      <c r="V55" s="16">
        <f>IF(OR(G55="",H55="",I55="",J55=""),"",(G55+H55*2+I55*3+J55*4))</f>
        <v>162</v>
      </c>
      <c r="W55" s="17">
        <f>IF(OR(D55="",D55=0,F55=""),"",(F55/D55))</f>
        <v>0.25740318906605925</v>
      </c>
      <c r="X55" s="17">
        <f>IF(OR(D55="",F55="",M55="",P55="",Q55="",(D55+M55+P55+Q55)=0),"",((F55+M55+P55)/(D55+M55+P55+Q55)))</f>
        <v>0.30655391120507397</v>
      </c>
      <c r="Y55" s="17">
        <f>IF(OR(D55="",D55=0,V55=""),"",(V55/D55))</f>
        <v>0.36902050113895218</v>
      </c>
      <c r="Z55" s="17">
        <f>IF(OR(X55="",Y55=""),"",SUM(X55:Y55))</f>
        <v>0.67557441234402615</v>
      </c>
      <c r="AA55" s="21">
        <f>440/E55*ParkFactors!B16+38/E55*ParkFactors!B24</f>
        <v>103.55648535564853</v>
      </c>
      <c r="AB55" s="18">
        <f>IF(OR(D55="",D55=0,J55=""),"",(J55/D55))</f>
        <v>1.5945330296127564E-2</v>
      </c>
      <c r="AC55" s="18">
        <f>IF(OR(E55="",M55="",N55="",P55="",(E55-N55-P55)=0),"",((M55-N55)/(E55-N55-P55)))</f>
        <v>5.106382978723404E-2</v>
      </c>
      <c r="AD55" s="19">
        <f>IF(OR(AB55="",League!Z$3="",League!Z$3=0,AA55="",AA55=0),"",(100*AB55/League!Z$3/AA55))</f>
        <v>0.59422119647839267</v>
      </c>
      <c r="AE55" s="19">
        <f>IF(OR(AC55="",League!AA$3="",League!AA$3=0),"",(AC55/League!AA$3))</f>
        <v>0.6885051281730179</v>
      </c>
      <c r="AF55" s="19">
        <f>IF(AD55="","",(1/EXP(0.163)*EXP(0.163*AD55)))</f>
        <v>0.93599799465071776</v>
      </c>
      <c r="AG55" s="20">
        <f>IF(OR(AE55="",AF55="",AF55=0),"",(100*AE55/AF55))</f>
        <v>73.558397785878199</v>
      </c>
    </row>
    <row r="56" spans="1:33" x14ac:dyDescent="0.4">
      <c r="A56" s="15" t="s">
        <v>117</v>
      </c>
      <c r="B56" s="32" t="s">
        <v>118</v>
      </c>
      <c r="C56" s="29">
        <v>109</v>
      </c>
      <c r="D56" s="16">
        <v>407</v>
      </c>
      <c r="E56" s="16">
        <v>442</v>
      </c>
      <c r="F56" s="16">
        <v>129</v>
      </c>
      <c r="G56" s="16">
        <v>86</v>
      </c>
      <c r="H56" s="16">
        <v>26</v>
      </c>
      <c r="I56" s="16">
        <v>3</v>
      </c>
      <c r="J56" s="16">
        <v>14</v>
      </c>
      <c r="K56" s="16">
        <v>47</v>
      </c>
      <c r="L56" s="16">
        <v>67</v>
      </c>
      <c r="M56" s="16">
        <v>26</v>
      </c>
      <c r="N56" s="16">
        <v>2</v>
      </c>
      <c r="O56" s="16">
        <v>48</v>
      </c>
      <c r="P56" s="16">
        <v>4</v>
      </c>
      <c r="Q56" s="16">
        <v>5</v>
      </c>
      <c r="R56" s="16">
        <v>0</v>
      </c>
      <c r="S56" s="16">
        <v>6</v>
      </c>
      <c r="T56" s="16">
        <v>0</v>
      </c>
      <c r="U56" s="16">
        <v>1</v>
      </c>
      <c r="V56" s="16">
        <f>IF(OR(G56="",H56="",I56="",J56=""),"",(G56+H56*2+I56*3+J56*4))</f>
        <v>203</v>
      </c>
      <c r="W56" s="17">
        <f>IF(OR(D56="",D56=0,F56=""),"",(F56/D56))</f>
        <v>0.31695331695331697</v>
      </c>
      <c r="X56" s="17">
        <f>IF(OR(D56="",F56="",M56="",P56="",Q56="",(D56+M56+P56+Q56)=0),"",((F56+M56+P56)/(D56+M56+P56+Q56)))</f>
        <v>0.35972850678733032</v>
      </c>
      <c r="Y56" s="17">
        <f>IF(OR(D56="",D56=0,V56=""),"",(V56/D56))</f>
        <v>0.49877149877149879</v>
      </c>
      <c r="Z56" s="17">
        <f>IF(OR(X56="",Y56=""),"",SUM(X56:Y56))</f>
        <v>0.8585000055588291</v>
      </c>
      <c r="AA56" s="16">
        <f>VLOOKUP(B56,ParkFactors!$A$2:$B$31,2,FALSE)</f>
        <v>113</v>
      </c>
      <c r="AB56" s="18">
        <f>IF(OR(D56="",D56=0,J56=""),"",(J56/D56))</f>
        <v>3.4398034398034398E-2</v>
      </c>
      <c r="AC56" s="18">
        <f>IF(OR(E56="",M56="",N56="",P56="",(E56-N56-P56)=0),"",((M56-N56)/(E56-N56-P56)))</f>
        <v>5.5045871559633031E-2</v>
      </c>
      <c r="AD56" s="19">
        <f>IF(OR(AB56="",League!Z$3="",League!Z$3=0,AA56="",AA56=0),"",(100*AB56/League!Z$3/AA56))</f>
        <v>1.1747544667028915</v>
      </c>
      <c r="AE56" s="19">
        <f>IF(OR(AC56="",League!AA$3="",League!AA$3=0),"",(AC56/League!AA$3))</f>
        <v>0.74219589504889549</v>
      </c>
      <c r="AF56" s="19">
        <f>IF(AD56="","",(1/EXP(0.163)*EXP(0.163*AD56)))</f>
        <v>1.0288945547391011</v>
      </c>
      <c r="AG56" s="20">
        <f>IF(OR(AE56="",AF56="",AF56=0),"",(100*AE56/AF56))</f>
        <v>72.135272913082503</v>
      </c>
    </row>
    <row r="57" spans="1:33" x14ac:dyDescent="0.4">
      <c r="A57" s="15" t="s">
        <v>148</v>
      </c>
      <c r="B57" s="32" t="s">
        <v>149</v>
      </c>
      <c r="C57" s="29">
        <v>126</v>
      </c>
      <c r="D57" s="16">
        <v>473</v>
      </c>
      <c r="E57" s="16">
        <v>512</v>
      </c>
      <c r="F57" s="16">
        <v>136</v>
      </c>
      <c r="G57" s="16">
        <v>96</v>
      </c>
      <c r="H57" s="16">
        <v>24</v>
      </c>
      <c r="I57" s="16">
        <v>2</v>
      </c>
      <c r="J57" s="16">
        <v>14</v>
      </c>
      <c r="K57" s="16">
        <v>57</v>
      </c>
      <c r="L57" s="16">
        <v>59</v>
      </c>
      <c r="M57" s="16">
        <v>31</v>
      </c>
      <c r="N57" s="16">
        <v>6</v>
      </c>
      <c r="O57" s="16">
        <v>69</v>
      </c>
      <c r="P57" s="16">
        <v>2</v>
      </c>
      <c r="Q57" s="16">
        <v>6</v>
      </c>
      <c r="R57" s="16">
        <v>0</v>
      </c>
      <c r="S57" s="16">
        <v>11</v>
      </c>
      <c r="T57" s="16">
        <v>0</v>
      </c>
      <c r="U57" s="16">
        <v>0</v>
      </c>
      <c r="V57" s="16">
        <f>IF(OR(G57="",H57="",I57="",J57=""),"",(G57+H57*2+I57*3+J57*4))</f>
        <v>206</v>
      </c>
      <c r="W57" s="17">
        <f>IF(OR(D57="",D57=0,F57=""),"",(F57/D57))</f>
        <v>0.28752642706131076</v>
      </c>
      <c r="X57" s="17">
        <f>IF(OR(D57="",F57="",M57="",P57="",Q57="",(D57+M57+P57+Q57)=0),"",((F57+M57+P57)/(D57+M57+P57+Q57)))</f>
        <v>0.330078125</v>
      </c>
      <c r="Y57" s="17">
        <f>IF(OR(D57="",D57=0,V57=""),"",(V57/D57))</f>
        <v>0.43551797040169132</v>
      </c>
      <c r="Z57" s="17">
        <f>IF(OR(X57="",Y57=""),"",SUM(X57:Y57))</f>
        <v>0.76559609540169138</v>
      </c>
      <c r="AA57" s="16">
        <f>VLOOKUP(B57,ParkFactors!$A$2:$B$31,2,FALSE)</f>
        <v>89</v>
      </c>
      <c r="AB57" s="18">
        <f>IF(OR(D57="",D57=0,J57=""),"",(J57/D57))</f>
        <v>2.9598308668076109E-2</v>
      </c>
      <c r="AC57" s="18">
        <f>IF(OR(E57="",M57="",N57="",P57="",(E57-N57-P57)=0),"",((M57-N57)/(E57-N57-P57)))</f>
        <v>4.96031746031746E-2</v>
      </c>
      <c r="AD57" s="19">
        <f>IF(OR(AB57="",League!Z$3="",League!Z$3=0,AA57="",AA57=0),"",(100*AB57/League!Z$3/AA57))</f>
        <v>1.2834200222850245</v>
      </c>
      <c r="AE57" s="19">
        <f>IF(OR(AC57="",League!AA$3="",League!AA$3=0),"",(AC57/League!AA$3))</f>
        <v>0.66881078505563496</v>
      </c>
      <c r="AF57" s="19">
        <f>IF(AD57="","",(1/EXP(0.163)*EXP(0.163*AD57)))</f>
        <v>1.0472811904886266</v>
      </c>
      <c r="AG57" s="20">
        <f>IF(OR(AE57="",AF57="",AF57=0),"",(100*AE57/AF57))</f>
        <v>63.861624855841256</v>
      </c>
    </row>
    <row r="58" spans="1:33" x14ac:dyDescent="0.4">
      <c r="A58" s="15" t="s">
        <v>178</v>
      </c>
      <c r="B58" s="32" t="s">
        <v>160</v>
      </c>
      <c r="C58" s="29">
        <v>125</v>
      </c>
      <c r="D58" s="16">
        <v>476</v>
      </c>
      <c r="E58" s="16">
        <v>511</v>
      </c>
      <c r="F58" s="16">
        <v>126</v>
      </c>
      <c r="G58" s="16">
        <v>89</v>
      </c>
      <c r="H58" s="16">
        <v>24</v>
      </c>
      <c r="I58" s="16">
        <v>7</v>
      </c>
      <c r="J58" s="16">
        <v>6</v>
      </c>
      <c r="K58" s="16">
        <v>66</v>
      </c>
      <c r="L58" s="16">
        <v>44</v>
      </c>
      <c r="M58" s="16">
        <v>22</v>
      </c>
      <c r="N58" s="16">
        <v>0</v>
      </c>
      <c r="O58" s="16">
        <v>94</v>
      </c>
      <c r="P58" s="16">
        <v>1</v>
      </c>
      <c r="Q58" s="16">
        <v>4</v>
      </c>
      <c r="R58" s="16">
        <v>8</v>
      </c>
      <c r="S58" s="16">
        <v>1</v>
      </c>
      <c r="T58" s="16">
        <v>49</v>
      </c>
      <c r="U58" s="16">
        <v>18</v>
      </c>
      <c r="V58" s="16">
        <f>IF(OR(G58="",H58="",I58="",J58=""),"",(G58+H58*2+I58*3+J58*4))</f>
        <v>182</v>
      </c>
      <c r="W58" s="17">
        <f>IF(OR(D58="",D58=0,F58=""),"",(F58/D58))</f>
        <v>0.26470588235294118</v>
      </c>
      <c r="X58" s="17">
        <f>IF(OR(D58="",F58="",M58="",P58="",Q58="",(D58+M58+P58+Q58)=0),"",((F58+M58+P58)/(D58+M58+P58+Q58)))</f>
        <v>0.29622266401590458</v>
      </c>
      <c r="Y58" s="17">
        <f>IF(OR(D58="",D58=0,V58=""),"",(V58/D58))</f>
        <v>0.38235294117647056</v>
      </c>
      <c r="Z58" s="17">
        <f>IF(OR(X58="",Y58=""),"",SUM(X58:Y58))</f>
        <v>0.67857560519237514</v>
      </c>
      <c r="AA58" s="16">
        <f>VLOOKUP(B58,ParkFactors!$A$2:$B$31,2,FALSE)</f>
        <v>112</v>
      </c>
      <c r="AB58" s="18">
        <f>IF(OR(D58="",D58=0,J58=""),"",(J58/D58))</f>
        <v>1.2605042016806723E-2</v>
      </c>
      <c r="AC58" s="18">
        <f>IF(OR(E58="",M58="",N58="",P58="",(E58-N58-P58)=0),"",((M58-N58)/(E58-N58-P58)))</f>
        <v>4.3137254901960784E-2</v>
      </c>
      <c r="AD58" s="19">
        <f>IF(OR(AB58="",League!Z$3="",League!Z$3=0,AA58="",AA58=0),"",(100*AB58/League!Z$3/AA58))</f>
        <v>0.43432836893971344</v>
      </c>
      <c r="AE58" s="19">
        <f>IF(OR(AC58="",League!AA$3="",League!AA$3=0),"",(AC58/League!AA$3))</f>
        <v>0.58162933213308865</v>
      </c>
      <c r="AF58" s="19">
        <f>IF(AD58="","",(1/EXP(0.163)*EXP(0.163*AD58)))</f>
        <v>0.9119186651240796</v>
      </c>
      <c r="AG58" s="20">
        <f>IF(OR(AE58="",AF58="",AF58=0),"",(100*AE58/AF58))</f>
        <v>63.780834231959673</v>
      </c>
    </row>
    <row r="59" spans="1:33" x14ac:dyDescent="0.4">
      <c r="A59" s="15" t="s">
        <v>189</v>
      </c>
      <c r="B59" s="32" t="s">
        <v>136</v>
      </c>
      <c r="C59" s="29">
        <v>118</v>
      </c>
      <c r="D59" s="16">
        <v>449</v>
      </c>
      <c r="E59" s="16">
        <v>483</v>
      </c>
      <c r="F59" s="16">
        <v>109</v>
      </c>
      <c r="G59" s="16">
        <v>74</v>
      </c>
      <c r="H59" s="16">
        <v>23</v>
      </c>
      <c r="I59" s="16">
        <v>2</v>
      </c>
      <c r="J59" s="16">
        <v>10</v>
      </c>
      <c r="K59" s="16">
        <v>43</v>
      </c>
      <c r="L59" s="16">
        <v>55</v>
      </c>
      <c r="M59" s="16">
        <v>22</v>
      </c>
      <c r="N59" s="16">
        <v>0</v>
      </c>
      <c r="O59" s="16">
        <v>89</v>
      </c>
      <c r="P59" s="16">
        <v>5</v>
      </c>
      <c r="Q59" s="16">
        <v>7</v>
      </c>
      <c r="R59" s="16">
        <v>0</v>
      </c>
      <c r="S59" s="16">
        <v>15</v>
      </c>
      <c r="T59" s="16">
        <v>2</v>
      </c>
      <c r="U59" s="16">
        <v>2</v>
      </c>
      <c r="V59" s="16">
        <f>IF(OR(G59="",H59="",I59="",J59=""),"",(G59+H59*2+I59*3+J59*4))</f>
        <v>166</v>
      </c>
      <c r="W59" s="17">
        <f>IF(OR(D59="",D59=0,F59=""),"",(F59/D59))</f>
        <v>0.24276169265033407</v>
      </c>
      <c r="X59" s="17">
        <f>IF(OR(D59="",F59="",M59="",P59="",Q59="",(D59+M59+P59+Q59)=0),"",((F59+M59+P59)/(D59+M59+P59+Q59)))</f>
        <v>0.28157349896480333</v>
      </c>
      <c r="Y59" s="17">
        <f>IF(OR(D59="",D59=0,V59=""),"",(V59/D59))</f>
        <v>0.36971046770601335</v>
      </c>
      <c r="Z59" s="17">
        <f>IF(OR(X59="",Y59=""),"",SUM(X59:Y59))</f>
        <v>0.65128396667081667</v>
      </c>
      <c r="AA59" s="16">
        <f>VLOOKUP(B59,ParkFactors!$A$2:$B$31,2,FALSE)</f>
        <v>103</v>
      </c>
      <c r="AB59" s="18">
        <f>IF(OR(D59="",D59=0,J59=""),"",(J59/D59))</f>
        <v>2.2271714922048998E-2</v>
      </c>
      <c r="AC59" s="18">
        <f>IF(OR(E59="",M59="",N59="",P59="",(E59-N59-P59)=0),"",((M59-N59)/(E59-N59-P59)))</f>
        <v>4.6025104602510462E-2</v>
      </c>
      <c r="AD59" s="19">
        <f>IF(OR(AB59="",League!Z$3="",League!Z$3=0,AA59="",AA59=0),"",(100*AB59/League!Z$3/AA59))</f>
        <v>0.83446544298058989</v>
      </c>
      <c r="AE59" s="19">
        <f>IF(OR(AC59="",League!AA$3="",League!AA$3=0),"",(AC59/League!AA$3))</f>
        <v>0.6205668606440905</v>
      </c>
      <c r="AF59" s="19">
        <f>IF(AD59="","",(1/EXP(0.163)*EXP(0.163*AD59)))</f>
        <v>0.97337863292535942</v>
      </c>
      <c r="AG59" s="20">
        <f>IF(OR(AE59="",AF59="",AF59=0),"",(100*AE59/AF59))</f>
        <v>63.753902094507637</v>
      </c>
    </row>
    <row r="60" spans="1:33" x14ac:dyDescent="0.4">
      <c r="A60" s="15" t="s">
        <v>196</v>
      </c>
      <c r="B60" s="32" t="s">
        <v>160</v>
      </c>
      <c r="C60" s="29">
        <v>124</v>
      </c>
      <c r="D60" s="16">
        <v>431</v>
      </c>
      <c r="E60" s="16">
        <v>465</v>
      </c>
      <c r="F60" s="16">
        <v>97</v>
      </c>
      <c r="G60" s="16">
        <v>74</v>
      </c>
      <c r="H60" s="16">
        <v>16</v>
      </c>
      <c r="I60" s="16">
        <v>4</v>
      </c>
      <c r="J60" s="16">
        <v>3</v>
      </c>
      <c r="K60" s="16">
        <v>42</v>
      </c>
      <c r="L60" s="16">
        <v>33</v>
      </c>
      <c r="M60" s="16">
        <v>22</v>
      </c>
      <c r="N60" s="16">
        <v>3</v>
      </c>
      <c r="O60" s="16">
        <v>68</v>
      </c>
      <c r="P60" s="16">
        <v>7</v>
      </c>
      <c r="Q60" s="16">
        <v>0</v>
      </c>
      <c r="R60" s="16">
        <v>5</v>
      </c>
      <c r="S60" s="16">
        <v>10</v>
      </c>
      <c r="T60" s="16">
        <v>4</v>
      </c>
      <c r="U60" s="16">
        <v>0</v>
      </c>
      <c r="V60" s="16">
        <f>IF(OR(G60="",H60="",I60="",J60=""),"",(G60+H60*2+I60*3+J60*4))</f>
        <v>130</v>
      </c>
      <c r="W60" s="17">
        <f>IF(OR(D60="",D60=0,F60=""),"",(F60/D60))</f>
        <v>0.22505800464037123</v>
      </c>
      <c r="X60" s="17">
        <f>IF(OR(D60="",F60="",M60="",P60="",Q60="",(D60+M60+P60+Q60)=0),"",((F60+M60+P60)/(D60+M60+P60+Q60)))</f>
        <v>0.27391304347826084</v>
      </c>
      <c r="Y60" s="17">
        <f>IF(OR(D60="",D60=0,V60=""),"",(V60/D60))</f>
        <v>0.30162412993039445</v>
      </c>
      <c r="Z60" s="17">
        <f>IF(OR(X60="",Y60=""),"",SUM(X60:Y60))</f>
        <v>0.57553717340865529</v>
      </c>
      <c r="AA60" s="16">
        <f>VLOOKUP(B60,ParkFactors!$A$2:$B$31,2,FALSE)</f>
        <v>112</v>
      </c>
      <c r="AB60" s="18">
        <f>IF(OR(D60="",D60=0,J60=""),"",(J60/D60))</f>
        <v>6.9605568445475635E-3</v>
      </c>
      <c r="AC60" s="18">
        <f>IF(OR(E60="",M60="",N60="",P60="",(E60-N60-P60)=0),"",((M60-N60)/(E60-N60-P60)))</f>
        <v>4.1758241758241756E-2</v>
      </c>
      <c r="AD60" s="19">
        <f>IF(OR(AB60="",League!Z$3="",League!Z$3=0,AA60="",AA60=0),"",(100*AB60/League!Z$3/AA60))</f>
        <v>0.23983793922889049</v>
      </c>
      <c r="AE60" s="19">
        <f>IF(OR(AC60="",League!AA$3="",League!AA$3=0),"",(AC60/League!AA$3))</f>
        <v>0.56303578704991297</v>
      </c>
      <c r="AF60" s="19">
        <f>IF(AD60="","",(1/EXP(0.163)*EXP(0.163*AD60)))</f>
        <v>0.88346251505352424</v>
      </c>
      <c r="AG60" s="20">
        <f>IF(OR(AE60="",AF60="",AF60=0),"",(100*AE60/AF60))</f>
        <v>63.730580240385372</v>
      </c>
    </row>
    <row r="61" spans="1:33" x14ac:dyDescent="0.4">
      <c r="A61" s="15" t="s">
        <v>183</v>
      </c>
      <c r="B61" s="32" t="s">
        <v>124</v>
      </c>
      <c r="C61" s="29">
        <v>120</v>
      </c>
      <c r="D61" s="16">
        <v>402</v>
      </c>
      <c r="E61" s="16">
        <v>441</v>
      </c>
      <c r="F61" s="16">
        <v>104</v>
      </c>
      <c r="G61" s="16">
        <v>74</v>
      </c>
      <c r="H61" s="16">
        <v>21</v>
      </c>
      <c r="I61" s="16">
        <v>2</v>
      </c>
      <c r="J61" s="16">
        <v>7</v>
      </c>
      <c r="K61" s="16">
        <v>47</v>
      </c>
      <c r="L61" s="16">
        <v>42</v>
      </c>
      <c r="M61" s="16">
        <v>26</v>
      </c>
      <c r="N61" s="16">
        <v>7</v>
      </c>
      <c r="O61" s="16">
        <v>74</v>
      </c>
      <c r="P61" s="16">
        <v>4</v>
      </c>
      <c r="Q61" s="16">
        <v>5</v>
      </c>
      <c r="R61" s="16">
        <v>4</v>
      </c>
      <c r="S61" s="16">
        <v>11</v>
      </c>
      <c r="T61" s="16">
        <v>2</v>
      </c>
      <c r="U61" s="16">
        <v>1</v>
      </c>
      <c r="V61" s="16">
        <f>IF(OR(G61="",H61="",I61="",J61=""),"",(G61+H61*2+I61*3+J61*4))</f>
        <v>150</v>
      </c>
      <c r="W61" s="17">
        <f>IF(OR(D61="",D61=0,F61=""),"",(F61/D61))</f>
        <v>0.25870646766169153</v>
      </c>
      <c r="X61" s="17">
        <f>IF(OR(D61="",F61="",M61="",P61="",Q61="",(D61+M61+P61+Q61)=0),"",((F61+M61+P61)/(D61+M61+P61+Q61)))</f>
        <v>0.30663615560640733</v>
      </c>
      <c r="Y61" s="17">
        <f>IF(OR(D61="",D61=0,V61=""),"",(V61/D61))</f>
        <v>0.37313432835820898</v>
      </c>
      <c r="Z61" s="17">
        <f>IF(OR(X61="",Y61=""),"",SUM(X61:Y61))</f>
        <v>0.67977048396461637</v>
      </c>
      <c r="AA61" s="16">
        <f>VLOOKUP(B61,ParkFactors!$A$2:$B$31,2,FALSE)</f>
        <v>90</v>
      </c>
      <c r="AB61" s="18">
        <f>IF(OR(D61="",D61=0,J61=""),"",(J61/D61))</f>
        <v>1.7412935323383085E-2</v>
      </c>
      <c r="AC61" s="18">
        <f>IF(OR(E61="",M61="",N61="",P61="",(E61-N61-P61)=0),"",((M61-N61)/(E61-N61-P61)))</f>
        <v>4.4186046511627906E-2</v>
      </c>
      <c r="AD61" s="19">
        <f>IF(OR(AB61="",League!Z$3="",League!Z$3=0,AA61="",AA61=0),"",(100*AB61/League!Z$3/AA61))</f>
        <v>0.74665744441863846</v>
      </c>
      <c r="AE61" s="19">
        <f>IF(OR(AC61="",League!AA$3="",League!AA$3=0),"",(AC61/League!AA$3))</f>
        <v>0.59577042583188466</v>
      </c>
      <c r="AF61" s="19">
        <f>IF(AD61="","",(1/EXP(0.163)*EXP(0.163*AD61)))</f>
        <v>0.9595461789433658</v>
      </c>
      <c r="AG61" s="20">
        <f>IF(OR(AE61="",AF61="",AF61=0),"",(100*AE61/AF61))</f>
        <v>62.088770598611092</v>
      </c>
    </row>
    <row r="62" spans="1:33" x14ac:dyDescent="0.4">
      <c r="A62" s="15" t="s">
        <v>142</v>
      </c>
      <c r="B62" s="32" t="s">
        <v>118</v>
      </c>
      <c r="C62" s="29">
        <v>123</v>
      </c>
      <c r="D62" s="16">
        <v>477</v>
      </c>
      <c r="E62" s="16">
        <v>523</v>
      </c>
      <c r="F62" s="16">
        <v>139</v>
      </c>
      <c r="G62" s="16">
        <v>100</v>
      </c>
      <c r="H62" s="16">
        <v>23</v>
      </c>
      <c r="I62" s="16">
        <v>1</v>
      </c>
      <c r="J62" s="16">
        <v>15</v>
      </c>
      <c r="K62" s="16">
        <v>66</v>
      </c>
      <c r="L62" s="16">
        <v>60</v>
      </c>
      <c r="M62" s="16">
        <v>27</v>
      </c>
      <c r="N62" s="16">
        <v>4</v>
      </c>
      <c r="O62" s="16">
        <v>76</v>
      </c>
      <c r="P62" s="16">
        <v>10</v>
      </c>
      <c r="Q62" s="16">
        <v>4</v>
      </c>
      <c r="R62" s="16">
        <v>5</v>
      </c>
      <c r="S62" s="16">
        <v>2</v>
      </c>
      <c r="T62" s="16">
        <v>22</v>
      </c>
      <c r="U62" s="16">
        <v>7</v>
      </c>
      <c r="V62" s="16">
        <f>IF(OR(G62="",H62="",I62="",J62=""),"",(G62+H62*2+I62*3+J62*4))</f>
        <v>209</v>
      </c>
      <c r="W62" s="17">
        <f>IF(OR(D62="",D62=0,F62=""),"",(F62/D62))</f>
        <v>0.29140461215932911</v>
      </c>
      <c r="X62" s="17">
        <f>IF(OR(D62="",F62="",M62="",P62="",Q62="",(D62+M62+P62+Q62)=0),"",((F62+M62+P62)/(D62+M62+P62+Q62)))</f>
        <v>0.33976833976833976</v>
      </c>
      <c r="Y62" s="17">
        <f>IF(OR(D62="",D62=0,V62=""),"",(V62/D62))</f>
        <v>0.43815513626834379</v>
      </c>
      <c r="Z62" s="17">
        <f>IF(OR(X62="",Y62=""),"",SUM(X62:Y62))</f>
        <v>0.77792347603668355</v>
      </c>
      <c r="AA62" s="16">
        <f>VLOOKUP(B62,ParkFactors!$A$2:$B$31,2,FALSE)</f>
        <v>113</v>
      </c>
      <c r="AB62" s="18">
        <f>IF(OR(D62="",D62=0,J62=""),"",(J62/D62))</f>
        <v>3.1446540880503145E-2</v>
      </c>
      <c r="AC62" s="18">
        <f>IF(OR(E62="",M62="",N62="",P62="",(E62-N62-P62)=0),"",((M62-N62)/(E62-N62-P62)))</f>
        <v>4.5186640471512773E-2</v>
      </c>
      <c r="AD62" s="19">
        <f>IF(OR(AB62="",League!Z$3="",League!Z$3=0,AA62="",AA62=0),"",(100*AB62/League!Z$3/AA62))</f>
        <v>1.0739556782301816</v>
      </c>
      <c r="AE62" s="19">
        <f>IF(OR(AC62="",League!AA$3="",League!AA$3=0),"",(AC62/League!AA$3))</f>
        <v>0.60926165975362845</v>
      </c>
      <c r="AF62" s="19">
        <f>IF(AD62="","",(1/EXP(0.163)*EXP(0.163*AD62)))</f>
        <v>1.0121277272021969</v>
      </c>
      <c r="AG62" s="20">
        <f>IF(OR(AE62="",AF62="",AF62=0),"",(100*AE62/AF62))</f>
        <v>60.196123807199456</v>
      </c>
    </row>
    <row r="63" spans="1:33" x14ac:dyDescent="0.4">
      <c r="A63" s="15" t="s">
        <v>166</v>
      </c>
      <c r="B63" s="32" t="s">
        <v>138</v>
      </c>
      <c r="C63" s="29">
        <v>114</v>
      </c>
      <c r="D63" s="16">
        <v>422</v>
      </c>
      <c r="E63" s="16">
        <v>453</v>
      </c>
      <c r="F63" s="16">
        <v>116</v>
      </c>
      <c r="G63" s="16">
        <v>91</v>
      </c>
      <c r="H63" s="16">
        <v>16</v>
      </c>
      <c r="I63" s="16">
        <v>9</v>
      </c>
      <c r="J63" s="16">
        <v>0</v>
      </c>
      <c r="K63" s="16">
        <v>41</v>
      </c>
      <c r="L63" s="16">
        <v>27</v>
      </c>
      <c r="M63" s="16">
        <v>20</v>
      </c>
      <c r="N63" s="16">
        <v>3</v>
      </c>
      <c r="O63" s="16">
        <v>69</v>
      </c>
      <c r="P63" s="16">
        <v>1</v>
      </c>
      <c r="Q63" s="16">
        <v>6</v>
      </c>
      <c r="R63" s="16">
        <v>3</v>
      </c>
      <c r="S63" s="16">
        <v>15</v>
      </c>
      <c r="T63" s="16">
        <v>7</v>
      </c>
      <c r="U63" s="16">
        <v>4</v>
      </c>
      <c r="V63" s="16">
        <f>IF(OR(G63="",H63="",I63="",J63=""),"",(G63+H63*2+I63*3+J63*4))</f>
        <v>150</v>
      </c>
      <c r="W63" s="17">
        <f>IF(OR(D63="",D63=0,F63=""),"",(F63/D63))</f>
        <v>0.27488151658767773</v>
      </c>
      <c r="X63" s="17">
        <f>IF(OR(D63="",F63="",M63="",P63="",Q63="",(D63+M63+P63+Q63)=0),"",((F63+M63+P63)/(D63+M63+P63+Q63)))</f>
        <v>0.30512249443207129</v>
      </c>
      <c r="Y63" s="17">
        <f>IF(OR(D63="",D63=0,V63=""),"",(V63/D63))</f>
        <v>0.35545023696682465</v>
      </c>
      <c r="Z63" s="17">
        <f>IF(OR(X63="",Y63=""),"",SUM(X63:Y63))</f>
        <v>0.66057273139889594</v>
      </c>
      <c r="AA63" s="16">
        <f>VLOOKUP(B63,ParkFactors!$A$2:$B$31,2,FALSE)</f>
        <v>89</v>
      </c>
      <c r="AB63" s="18">
        <f>IF(OR(D63="",D63=0,J63=""),"",(J63/D63))</f>
        <v>0</v>
      </c>
      <c r="AC63" s="18">
        <f>IF(OR(E63="",M63="",N63="",P63="",(E63-N63-P63)=0),"",((M63-N63)/(E63-N63-P63)))</f>
        <v>3.7861915367483297E-2</v>
      </c>
      <c r="AD63" s="19">
        <f>IF(OR(AB63="",League!Z$3="",League!Z$3=0,AA63="",AA63=0),"",(100*AB63/League!Z$3/AA63))</f>
        <v>0</v>
      </c>
      <c r="AE63" s="19">
        <f>IF(OR(AC63="",League!AA$3="",League!AA$3=0),"",(AC63/League!AA$3))</f>
        <v>0.51050073998723211</v>
      </c>
      <c r="AF63" s="19">
        <f>IF(AD63="","",(1/EXP(0.163)*EXP(0.163*AD63)))</f>
        <v>0.84959118841459025</v>
      </c>
      <c r="AG63" s="20">
        <f>IF(OR(AE63="",AF63="",AF63=0),"",(100*AE63/AF63))</f>
        <v>60.087810107808458</v>
      </c>
    </row>
    <row r="64" spans="1:33" x14ac:dyDescent="0.4">
      <c r="A64" s="15" t="s">
        <v>129</v>
      </c>
      <c r="B64" s="32" t="s">
        <v>124</v>
      </c>
      <c r="C64" s="29">
        <v>114</v>
      </c>
      <c r="D64" s="16">
        <v>392</v>
      </c>
      <c r="E64" s="16">
        <v>418</v>
      </c>
      <c r="F64" s="16">
        <v>119</v>
      </c>
      <c r="G64" s="16">
        <v>74</v>
      </c>
      <c r="H64" s="16">
        <v>28</v>
      </c>
      <c r="I64" s="16">
        <v>6</v>
      </c>
      <c r="J64" s="16">
        <v>11</v>
      </c>
      <c r="K64" s="16">
        <v>60</v>
      </c>
      <c r="L64" s="16">
        <v>43</v>
      </c>
      <c r="M64" s="16">
        <v>20</v>
      </c>
      <c r="N64" s="16">
        <v>1</v>
      </c>
      <c r="O64" s="16">
        <v>62</v>
      </c>
      <c r="P64" s="16">
        <v>2</v>
      </c>
      <c r="Q64" s="16">
        <v>2</v>
      </c>
      <c r="R64" s="16">
        <v>2</v>
      </c>
      <c r="S64" s="16">
        <v>6</v>
      </c>
      <c r="T64" s="16">
        <v>17</v>
      </c>
      <c r="U64" s="16">
        <v>5</v>
      </c>
      <c r="V64" s="16">
        <f>IF(OR(G64="",H64="",I64="",J64=""),"",(G64+H64*2+I64*3+J64*4))</f>
        <v>192</v>
      </c>
      <c r="W64" s="17">
        <f>IF(OR(D64="",D64=0,F64=""),"",(F64/D64))</f>
        <v>0.30357142857142855</v>
      </c>
      <c r="X64" s="17">
        <f>IF(OR(D64="",F64="",M64="",P64="",Q64="",(D64+M64+P64+Q64)=0),"",((F64+M64+P64)/(D64+M64+P64+Q64)))</f>
        <v>0.33894230769230771</v>
      </c>
      <c r="Y64" s="17">
        <f>IF(OR(D64="",D64=0,V64=""),"",(V64/D64))</f>
        <v>0.48979591836734693</v>
      </c>
      <c r="Z64" s="17">
        <f>IF(OR(X64="",Y64=""),"",SUM(X64:Y64))</f>
        <v>0.82873822605965464</v>
      </c>
      <c r="AA64" s="16">
        <f>VLOOKUP(B64,ParkFactors!$A$2:$B$31,2,FALSE)</f>
        <v>90</v>
      </c>
      <c r="AB64" s="18">
        <f>IF(OR(D64="",D64=0,J64=""),"",(J64/D64))</f>
        <v>2.8061224489795918E-2</v>
      </c>
      <c r="AC64" s="18">
        <f>IF(OR(E64="",M64="",N64="",P64="",(E64-N64-P64)=0),"",((M64-N64)/(E64-N64-P64)))</f>
        <v>4.5783132530120479E-2</v>
      </c>
      <c r="AD64" s="19">
        <f>IF(OR(AB64="",League!Z$3="",League!Z$3=0,AA64="",AA64=0),"",(100*AB64/League!Z$3/AA64))</f>
        <v>1.203250444321873</v>
      </c>
      <c r="AE64" s="19">
        <f>IF(OR(AC64="",League!AA$3="",League!AA$3=0),"",(AC64/League!AA$3))</f>
        <v>0.61730429664508535</v>
      </c>
      <c r="AF64" s="19">
        <f>IF(AD64="","",(1/EXP(0.163)*EXP(0.163*AD64)))</f>
        <v>1.0336847259881532</v>
      </c>
      <c r="AG64" s="20">
        <f>IF(OR(AE64="",AF64="",AF64=0),"",(100*AE64/AF64))</f>
        <v>59.718817655448277</v>
      </c>
    </row>
    <row r="65" spans="1:33" x14ac:dyDescent="0.4">
      <c r="A65" s="15" t="s">
        <v>173</v>
      </c>
      <c r="B65" s="32" t="s">
        <v>120</v>
      </c>
      <c r="C65" s="29">
        <v>127</v>
      </c>
      <c r="D65" s="16">
        <v>494</v>
      </c>
      <c r="E65" s="16">
        <v>533</v>
      </c>
      <c r="F65" s="16">
        <v>133</v>
      </c>
      <c r="G65" s="16">
        <v>84</v>
      </c>
      <c r="H65" s="16">
        <v>24</v>
      </c>
      <c r="I65" s="16">
        <v>2</v>
      </c>
      <c r="J65" s="16">
        <v>23</v>
      </c>
      <c r="K65" s="16">
        <v>65</v>
      </c>
      <c r="L65" s="16">
        <v>75</v>
      </c>
      <c r="M65" s="16">
        <v>31</v>
      </c>
      <c r="N65" s="16">
        <v>6</v>
      </c>
      <c r="O65" s="16">
        <v>151</v>
      </c>
      <c r="P65" s="16">
        <v>5</v>
      </c>
      <c r="Q65" s="16">
        <v>3</v>
      </c>
      <c r="R65" s="16">
        <v>0</v>
      </c>
      <c r="S65" s="16">
        <v>5</v>
      </c>
      <c r="T65" s="16">
        <v>3</v>
      </c>
      <c r="U65" s="16">
        <v>1</v>
      </c>
      <c r="V65" s="16">
        <f>IF(OR(G65="",H65="",I65="",J65=""),"",(G65+H65*2+I65*3+J65*4))</f>
        <v>230</v>
      </c>
      <c r="W65" s="17">
        <f>IF(OR(D65="",D65=0,F65=""),"",(F65/D65))</f>
        <v>0.26923076923076922</v>
      </c>
      <c r="X65" s="17">
        <f>IF(OR(D65="",F65="",M65="",P65="",Q65="",(D65+M65+P65+Q65)=0),"",((F65+M65+P65)/(D65+M65+P65+Q65)))</f>
        <v>0.31707317073170732</v>
      </c>
      <c r="Y65" s="17">
        <f>IF(OR(D65="",D65=0,V65=""),"",(V65/D65))</f>
        <v>0.46558704453441296</v>
      </c>
      <c r="Z65" s="17">
        <f>IF(OR(X65="",Y65=""),"",SUM(X65:Y65))</f>
        <v>0.78266021526612028</v>
      </c>
      <c r="AA65" s="16">
        <f>VLOOKUP(B65,ParkFactors!$A$2:$B$31,2,FALSE)</f>
        <v>105</v>
      </c>
      <c r="AB65" s="18">
        <f>IF(OR(D65="",D65=0,J65=""),"",(J65/D65))</f>
        <v>4.6558704453441298E-2</v>
      </c>
      <c r="AC65" s="18">
        <f>IF(OR(E65="",M65="",N65="",P65="",(E65-N65-P65)=0),"",((M65-N65)/(E65-N65-P65)))</f>
        <v>4.7892720306513412E-2</v>
      </c>
      <c r="AD65" s="19">
        <f>IF(OR(AB65="",League!Z$3="",League!Z$3=0,AA65="",AA65=0),"",(100*AB65/League!Z$3/AA65))</f>
        <v>1.7112107901581586</v>
      </c>
      <c r="AE65" s="19">
        <f>IF(OR(AC65="",League!AA$3="",League!AA$3=0),"",(AC65/League!AA$3))</f>
        <v>0.64574834419164762</v>
      </c>
      <c r="AF65" s="19">
        <f>IF(AD65="","",(1/EXP(0.163)*EXP(0.163*AD65)))</f>
        <v>1.1229142993235781</v>
      </c>
      <c r="AG65" s="20">
        <f>IF(OR(AE65="",AF65="",AF65=0),"",(100*AE65/AF65))</f>
        <v>57.506467286117378</v>
      </c>
    </row>
    <row r="66" spans="1:33" x14ac:dyDescent="0.4">
      <c r="A66" s="15" t="s">
        <v>130</v>
      </c>
      <c r="B66" s="32" t="s">
        <v>128</v>
      </c>
      <c r="C66" s="29">
        <v>103</v>
      </c>
      <c r="D66" s="16">
        <v>379</v>
      </c>
      <c r="E66" s="16">
        <v>410</v>
      </c>
      <c r="F66" s="16">
        <v>115</v>
      </c>
      <c r="G66" s="16">
        <v>84</v>
      </c>
      <c r="H66" s="16">
        <v>17</v>
      </c>
      <c r="I66" s="16">
        <v>1</v>
      </c>
      <c r="J66" s="16">
        <v>13</v>
      </c>
      <c r="K66" s="16">
        <v>43</v>
      </c>
      <c r="L66" s="16">
        <v>58</v>
      </c>
      <c r="M66" s="16">
        <v>19</v>
      </c>
      <c r="N66" s="16">
        <v>2</v>
      </c>
      <c r="O66" s="16">
        <v>61</v>
      </c>
      <c r="P66" s="16">
        <v>9</v>
      </c>
      <c r="Q66" s="16">
        <v>3</v>
      </c>
      <c r="R66" s="16">
        <v>0</v>
      </c>
      <c r="S66" s="16">
        <v>14</v>
      </c>
      <c r="T66" s="16">
        <v>3</v>
      </c>
      <c r="U66" s="16">
        <v>0</v>
      </c>
      <c r="V66" s="16">
        <f>IF(OR(G66="",H66="",I66="",J66=""),"",(G66+H66*2+I66*3+J66*4))</f>
        <v>173</v>
      </c>
      <c r="W66" s="17">
        <f>IF(OR(D66="",D66=0,F66=""),"",(F66/D66))</f>
        <v>0.30343007915567283</v>
      </c>
      <c r="X66" s="17">
        <f>IF(OR(D66="",F66="",M66="",P66="",Q66="",(D66+M66+P66+Q66)=0),"",((F66+M66+P66)/(D66+M66+P66+Q66)))</f>
        <v>0.34878048780487803</v>
      </c>
      <c r="Y66" s="17">
        <f>IF(OR(D66="",D66=0,V66=""),"",(V66/D66))</f>
        <v>0.45646437994722955</v>
      </c>
      <c r="Z66" s="17">
        <f>IF(OR(X66="",Y66=""),"",SUM(X66:Y66))</f>
        <v>0.80524486775210757</v>
      </c>
      <c r="AA66" s="16">
        <f>VLOOKUP(B66,ParkFactors!$A$2:$B$31,2,FALSE)</f>
        <v>110</v>
      </c>
      <c r="AB66" s="18">
        <f>IF(OR(D66="",D66=0,J66=""),"",(J66/D66))</f>
        <v>3.430079155672823E-2</v>
      </c>
      <c r="AC66" s="18">
        <f>IF(OR(E66="",M66="",N66="",P66="",(E66-N66-P66)=0),"",((M66-N66)/(E66-N66-P66)))</f>
        <v>4.2606516290726815E-2</v>
      </c>
      <c r="AD66" s="19">
        <f>IF(OR(AB66="",League!Z$3="",League!Z$3=0,AA66="",AA66=0),"",(100*AB66/League!Z$3/AA66))</f>
        <v>1.2033816345401858</v>
      </c>
      <c r="AE66" s="19">
        <f>IF(OR(AC66="",League!AA$3="",League!AA$3=0),"",(AC66/League!AA$3))</f>
        <v>0.57447326379515595</v>
      </c>
      <c r="AF66" s="19">
        <f>IF(AD66="","",(1/EXP(0.163)*EXP(0.163*AD66)))</f>
        <v>1.0337068305444479</v>
      </c>
      <c r="AG66" s="20">
        <f>IF(OR(AE66="",AF66="",AF66=0),"",(100*AE66/AF66))</f>
        <v>55.574099620932557</v>
      </c>
    </row>
    <row r="67" spans="1:33" x14ac:dyDescent="0.4">
      <c r="A67" s="15" t="s">
        <v>192</v>
      </c>
      <c r="B67" s="32" t="s">
        <v>128</v>
      </c>
      <c r="C67" s="29">
        <v>117</v>
      </c>
      <c r="D67" s="16">
        <v>429</v>
      </c>
      <c r="E67" s="16">
        <v>463</v>
      </c>
      <c r="F67" s="16">
        <v>100</v>
      </c>
      <c r="G67" s="16">
        <v>78</v>
      </c>
      <c r="H67" s="16">
        <v>12</v>
      </c>
      <c r="I67" s="16">
        <v>6</v>
      </c>
      <c r="J67" s="16">
        <v>4</v>
      </c>
      <c r="K67" s="16">
        <v>49</v>
      </c>
      <c r="L67" s="16">
        <v>28</v>
      </c>
      <c r="M67" s="16">
        <v>19</v>
      </c>
      <c r="N67" s="16">
        <v>4</v>
      </c>
      <c r="O67" s="16">
        <v>56</v>
      </c>
      <c r="P67" s="16">
        <v>4</v>
      </c>
      <c r="Q67" s="16">
        <v>2</v>
      </c>
      <c r="R67" s="16">
        <v>9</v>
      </c>
      <c r="S67" s="16">
        <v>12</v>
      </c>
      <c r="T67" s="16">
        <v>16</v>
      </c>
      <c r="U67" s="16">
        <v>8</v>
      </c>
      <c r="V67" s="16">
        <f>IF(OR(G67="",H67="",I67="",J67=""),"",(G67+H67*2+I67*3+J67*4))</f>
        <v>136</v>
      </c>
      <c r="W67" s="17">
        <f>IF(OR(D67="",D67=0,F67=""),"",(F67/D67))</f>
        <v>0.23310023310023309</v>
      </c>
      <c r="X67" s="17">
        <f>IF(OR(D67="",F67="",M67="",P67="",Q67="",(D67+M67+P67+Q67)=0),"",((F67+M67+P67)/(D67+M67+P67+Q67)))</f>
        <v>0.27092511013215859</v>
      </c>
      <c r="Y67" s="17">
        <f>IF(OR(D67="",D67=0,V67=""),"",(V67/D67))</f>
        <v>0.317016317016317</v>
      </c>
      <c r="Z67" s="17">
        <f>IF(OR(X67="",Y67=""),"",SUM(X67:Y67))</f>
        <v>0.58794142714847553</v>
      </c>
      <c r="AA67" s="16">
        <f>VLOOKUP(B67,ParkFactors!$A$2:$B$31,2,FALSE)</f>
        <v>110</v>
      </c>
      <c r="AB67" s="18">
        <f>IF(OR(D67="",D67=0,J67=""),"",(J67/D67))</f>
        <v>9.324009324009324E-3</v>
      </c>
      <c r="AC67" s="18">
        <f>IF(OR(E67="",M67="",N67="",P67="",(E67-N67-P67)=0),"",((M67-N67)/(E67-N67-P67)))</f>
        <v>3.2967032967032968E-2</v>
      </c>
      <c r="AD67" s="19">
        <f>IF(OR(AB67="",League!Z$3="",League!Z$3=0,AA67="",AA67=0),"",(100*AB67/League!Z$3/AA67))</f>
        <v>0.32711611224007919</v>
      </c>
      <c r="AE67" s="19">
        <f>IF(OR(AC67="",League!AA$3="",League!AA$3=0),"",(AC67/League!AA$3))</f>
        <v>0.44450193714466818</v>
      </c>
      <c r="AF67" s="19">
        <f>IF(AD67="","",(1/EXP(0.163)*EXP(0.163*AD67)))</f>
        <v>0.89612078204295809</v>
      </c>
      <c r="AG67" s="20">
        <f>IF(OR(AE67="",AF67="",AF67=0),"",(100*AE67/AF67))</f>
        <v>49.602904658823071</v>
      </c>
    </row>
    <row r="68" spans="1:33" x14ac:dyDescent="0.4">
      <c r="A68" s="15" t="s">
        <v>121</v>
      </c>
      <c r="B68" s="32" t="s">
        <v>122</v>
      </c>
      <c r="C68" s="29">
        <v>114</v>
      </c>
      <c r="D68" s="16">
        <v>429</v>
      </c>
      <c r="E68" s="16">
        <v>454</v>
      </c>
      <c r="F68" s="16">
        <v>131</v>
      </c>
      <c r="G68" s="16">
        <v>85</v>
      </c>
      <c r="H68" s="16">
        <v>28</v>
      </c>
      <c r="I68" s="16">
        <v>5</v>
      </c>
      <c r="J68" s="16">
        <v>13</v>
      </c>
      <c r="K68" s="16">
        <v>44</v>
      </c>
      <c r="L68" s="16">
        <v>56</v>
      </c>
      <c r="M68" s="16">
        <v>18</v>
      </c>
      <c r="N68" s="16">
        <v>4</v>
      </c>
      <c r="O68" s="16">
        <v>87</v>
      </c>
      <c r="P68" s="16">
        <v>2</v>
      </c>
      <c r="Q68" s="16">
        <v>5</v>
      </c>
      <c r="R68" s="16">
        <v>0</v>
      </c>
      <c r="S68" s="16">
        <v>9</v>
      </c>
      <c r="T68" s="16">
        <v>3</v>
      </c>
      <c r="U68" s="16">
        <v>2</v>
      </c>
      <c r="V68" s="16">
        <f>IF(OR(G68="",H68="",I68="",J68=""),"",(G68+H68*2+I68*3+J68*4))</f>
        <v>208</v>
      </c>
      <c r="W68" s="17">
        <f>IF(OR(D68="",D68=0,F68=""),"",(F68/D68))</f>
        <v>0.30536130536130535</v>
      </c>
      <c r="X68" s="17">
        <f>IF(OR(D68="",F68="",M68="",P68="",Q68="",(D68+M68+P68+Q68)=0),"",((F68+M68+P68)/(D68+M68+P68+Q68)))</f>
        <v>0.33259911894273125</v>
      </c>
      <c r="Y68" s="17">
        <f>IF(OR(D68="",D68=0,V68=""),"",(V68/D68))</f>
        <v>0.48484848484848486</v>
      </c>
      <c r="Z68" s="17">
        <f>IF(OR(X68="",Y68=""),"",SUM(X68:Y68))</f>
        <v>0.81744760379121617</v>
      </c>
      <c r="AA68" s="16">
        <f>VLOOKUP(B68,ParkFactors!$A$2:$B$31,2,FALSE)</f>
        <v>92</v>
      </c>
      <c r="AB68" s="18">
        <f>IF(OR(D68="",D68=0,J68=""),"",(J68/D68))</f>
        <v>3.0303030303030304E-2</v>
      </c>
      <c r="AC68" s="18">
        <f>IF(OR(E68="",M68="",N68="",P68="",(E68-N68-P68)=0),"",((M68-N68)/(E68-N68-P68)))</f>
        <v>3.125E-2</v>
      </c>
      <c r="AD68" s="19">
        <f>IF(OR(AB68="",League!Z$3="",League!Z$3=0,AA68="",AA68=0),"",(100*AB68/League!Z$3/AA68))</f>
        <v>1.27113054484596</v>
      </c>
      <c r="AE68" s="19">
        <f>IF(OR(AC68="",League!AA$3="",League!AA$3=0),"",(AC68/League!AA$3))</f>
        <v>0.42135079458505004</v>
      </c>
      <c r="AF68" s="19">
        <f>IF(AD68="","",(1/EXP(0.163)*EXP(0.163*AD68)))</f>
        <v>1.0451853925390271</v>
      </c>
      <c r="AG68" s="20">
        <f>IF(OR(AE68="",AF68="",AF68=0),"",(100*AE68/AF68))</f>
        <v>40.31349821695072</v>
      </c>
    </row>
    <row r="69" spans="1:33" x14ac:dyDescent="0.4">
      <c r="A69" s="15" t="s">
        <v>170</v>
      </c>
      <c r="B69" s="32" t="s">
        <v>141</v>
      </c>
      <c r="C69" s="29">
        <v>127</v>
      </c>
      <c r="D69" s="16">
        <v>496</v>
      </c>
      <c r="E69" s="16">
        <v>518</v>
      </c>
      <c r="F69" s="16">
        <v>135</v>
      </c>
      <c r="G69" s="16">
        <v>101</v>
      </c>
      <c r="H69" s="16">
        <v>25</v>
      </c>
      <c r="I69" s="16">
        <v>0</v>
      </c>
      <c r="J69" s="16">
        <v>9</v>
      </c>
      <c r="K69" s="16">
        <v>38</v>
      </c>
      <c r="L69" s="16">
        <v>55</v>
      </c>
      <c r="M69" s="16">
        <v>16</v>
      </c>
      <c r="N69" s="16">
        <v>2</v>
      </c>
      <c r="O69" s="16">
        <v>136</v>
      </c>
      <c r="P69" s="16">
        <v>2</v>
      </c>
      <c r="Q69" s="16">
        <v>2</v>
      </c>
      <c r="R69" s="16">
        <v>2</v>
      </c>
      <c r="S69" s="16">
        <v>18</v>
      </c>
      <c r="T69" s="16">
        <v>5</v>
      </c>
      <c r="U69" s="16">
        <v>0</v>
      </c>
      <c r="V69" s="16">
        <f>IF(OR(G69="",H69="",I69="",J69=""),"",(G69+H69*2+I69*3+J69*4))</f>
        <v>187</v>
      </c>
      <c r="W69" s="17">
        <f>IF(OR(D69="",D69=0,F69=""),"",(F69/D69))</f>
        <v>0.27217741935483869</v>
      </c>
      <c r="X69" s="17">
        <f>IF(OR(D69="",F69="",M69="",P69="",Q69="",(D69+M69+P69+Q69)=0),"",((F69+M69+P69)/(D69+M69+P69+Q69)))</f>
        <v>0.29651162790697677</v>
      </c>
      <c r="Y69" s="17">
        <f>IF(OR(D69="",D69=0,V69=""),"",(V69/D69))</f>
        <v>0.37701612903225806</v>
      </c>
      <c r="Z69" s="17">
        <f>IF(OR(X69="",Y69=""),"",SUM(X69:Y69))</f>
        <v>0.67352775693923483</v>
      </c>
      <c r="AA69" s="16">
        <f>VLOOKUP(B69,ParkFactors!$A$2:$B$31,2,FALSE)</f>
        <v>97</v>
      </c>
      <c r="AB69" s="18">
        <f>IF(OR(D69="",D69=0,J69=""),"",(J69/D69))</f>
        <v>1.8145161290322582E-2</v>
      </c>
      <c r="AC69" s="18">
        <f>IF(OR(E69="",M69="",N69="",P69="",(E69-N69-P69)=0),"",((M69-N69)/(E69-N69-P69)))</f>
        <v>2.7237354085603113E-2</v>
      </c>
      <c r="AD69" s="19">
        <f>IF(OR(AB69="",League!Z$3="",League!Z$3=0,AA69="",AA69=0),"",(100*AB69/League!Z$3/AA69))</f>
        <v>0.7219066138878244</v>
      </c>
      <c r="AE69" s="19">
        <f>IF(OR(AC69="",League!AA$3="",League!AA$3=0),"",(AC69/League!AA$3))</f>
        <v>0.36724738516362337</v>
      </c>
      <c r="AF69" s="19">
        <f>IF(AD69="","",(1/EXP(0.163)*EXP(0.163*AD69)))</f>
        <v>0.95568279829425185</v>
      </c>
      <c r="AG69" s="20">
        <f>IF(OR(AE69="",AF69="",AF69=0),"",(100*AE69/AF69))</f>
        <v>38.427748811541235</v>
      </c>
    </row>
    <row r="70" spans="1:33" x14ac:dyDescent="0.4">
      <c r="A70" s="22" t="s">
        <v>119</v>
      </c>
      <c r="B70" s="33" t="s">
        <v>120</v>
      </c>
      <c r="C70" s="30">
        <v>119</v>
      </c>
      <c r="D70" s="23">
        <v>468</v>
      </c>
      <c r="E70" s="23">
        <v>487</v>
      </c>
      <c r="F70" s="23">
        <v>147</v>
      </c>
      <c r="G70" s="23">
        <v>130</v>
      </c>
      <c r="H70" s="23">
        <v>10</v>
      </c>
      <c r="I70" s="23">
        <v>6</v>
      </c>
      <c r="J70" s="23">
        <v>1</v>
      </c>
      <c r="K70" s="23">
        <v>58</v>
      </c>
      <c r="L70" s="23">
        <v>15</v>
      </c>
      <c r="M70" s="23">
        <v>11</v>
      </c>
      <c r="N70" s="23">
        <v>1</v>
      </c>
      <c r="O70" s="23">
        <v>40</v>
      </c>
      <c r="P70" s="23">
        <v>2</v>
      </c>
      <c r="Q70" s="23">
        <v>0</v>
      </c>
      <c r="R70" s="23">
        <v>6</v>
      </c>
      <c r="S70" s="23">
        <v>5</v>
      </c>
      <c r="T70" s="23">
        <v>38</v>
      </c>
      <c r="U70" s="23">
        <v>5</v>
      </c>
      <c r="V70" s="23">
        <f>IF(OR(G70="",H70="",I70="",J70=""),"",(G70+H70*2+I70*3+J70*4))</f>
        <v>172</v>
      </c>
      <c r="W70" s="24">
        <f>IF(OR(D70="",D70=0,F70=""),"",(F70/D70))</f>
        <v>0.3141025641025641</v>
      </c>
      <c r="X70" s="24">
        <f>IF(OR(D70="",F70="",M70="",P70="",Q70="",(D70+M70+P70+Q70)=0),"",((F70+M70+P70)/(D70+M70+P70+Q70)))</f>
        <v>0.33264033264033266</v>
      </c>
      <c r="Y70" s="24">
        <f>IF(OR(D70="",D70=0,V70=""),"",(V70/D70))</f>
        <v>0.36752136752136755</v>
      </c>
      <c r="Z70" s="24">
        <f>IF(OR(X70="",Y70=""),"",SUM(X70:Y70))</f>
        <v>0.70016170016170021</v>
      </c>
      <c r="AA70" s="23">
        <f>VLOOKUP(B70,ParkFactors!$A$2:$B$31,2,FALSE)</f>
        <v>105</v>
      </c>
      <c r="AB70" s="25">
        <f>IF(OR(D70="",D70=0,J70=""),"",(J70/D70))</f>
        <v>2.136752136752137E-3</v>
      </c>
      <c r="AC70" s="25">
        <f>IF(OR(E70="",M70="",N70="",P70="",(E70-N70-P70)=0),"",((M70-N70)/(E70-N70-P70)))</f>
        <v>2.0661157024793389E-2</v>
      </c>
      <c r="AD70" s="26">
        <f>IF(OR(AB70="",League!Z$3="",League!Z$3=0,AA70="",AA70=0),"",(100*AB70/League!Z$3/AA70))</f>
        <v>7.8533828533828537E-2</v>
      </c>
      <c r="AE70" s="26">
        <f>IF(OR(AC70="",League!AA$3="",League!AA$3=0),"",(AC70/League!AA$3))</f>
        <v>0.27857903774218185</v>
      </c>
      <c r="AF70" s="26">
        <f>IF(AD70="","",(1/EXP(0.163)*EXP(0.163*AD70)))</f>
        <v>0.86053672467048059</v>
      </c>
      <c r="AG70" s="27">
        <f>IF(OR(AE70="",AF70="",AF70=0),"",(100*AE70/AF70))</f>
        <v>32.372707608598134</v>
      </c>
    </row>
  </sheetData>
  <autoFilter ref="A1:AG70">
    <sortState ref="A2:AG70">
      <sortCondition descending="1" ref="AG1:AG70"/>
    </sortState>
  </autoFilter>
  <sortState ref="A2:AG70">
    <sortCondition descending="1" ref="AF1"/>
  </sortState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"/>
  <sheetViews>
    <sheetView topLeftCell="L1" workbookViewId="0">
      <selection activeCell="Z1" sqref="Z1:AA3"/>
    </sheetView>
  </sheetViews>
  <sheetFormatPr defaultRowHeight="17.399999999999999" x14ac:dyDescent="0.4"/>
  <cols>
    <col min="1" max="93" width="8.796875" style="4"/>
  </cols>
  <sheetData>
    <row r="1" spans="1:27" x14ac:dyDescent="0.4">
      <c r="A1" s="1" t="s">
        <v>208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201</v>
      </c>
      <c r="V1" s="1" t="s">
        <v>202</v>
      </c>
      <c r="W1" s="1" t="s">
        <v>203</v>
      </c>
      <c r="X1" s="1" t="s">
        <v>204</v>
      </c>
      <c r="Y1" s="1" t="s">
        <v>205</v>
      </c>
      <c r="Z1" s="1" t="s">
        <v>206</v>
      </c>
      <c r="AA1" s="1" t="s">
        <v>207</v>
      </c>
    </row>
    <row r="2" spans="1:27" x14ac:dyDescent="0.4">
      <c r="A2" s="1" t="s">
        <v>209</v>
      </c>
      <c r="B2" s="1">
        <v>19765</v>
      </c>
      <c r="C2" s="1">
        <v>66251</v>
      </c>
      <c r="D2" s="1">
        <v>73602</v>
      </c>
      <c r="E2" s="1">
        <v>16896</v>
      </c>
      <c r="F2" s="1">
        <v>11492</v>
      </c>
      <c r="G2" s="1">
        <v>3340</v>
      </c>
      <c r="H2" s="1">
        <v>302</v>
      </c>
      <c r="I2" s="1">
        <v>1762</v>
      </c>
      <c r="J2" s="1">
        <v>8206</v>
      </c>
      <c r="K2" s="1">
        <v>7786</v>
      </c>
      <c r="L2" s="1">
        <v>5787</v>
      </c>
      <c r="M2" s="1">
        <v>358</v>
      </c>
      <c r="N2" s="1">
        <v>14387</v>
      </c>
      <c r="O2" s="1">
        <v>656</v>
      </c>
      <c r="P2" s="1">
        <v>559</v>
      </c>
      <c r="Q2" s="1">
        <v>341</v>
      </c>
      <c r="R2" s="1">
        <v>1502</v>
      </c>
      <c r="S2" s="1">
        <v>1081</v>
      </c>
      <c r="T2" s="1">
        <v>392</v>
      </c>
      <c r="U2" s="1">
        <f>IF(OR(F2="",G2="",H2="",I2=""),"",(F2+G2*2+H2*3+I2*4))</f>
        <v>26126</v>
      </c>
      <c r="V2" s="2">
        <f>IF(OR(C2="",C2=0,E2=""),"",(E2/C2))</f>
        <v>0.25503011275301507</v>
      </c>
      <c r="W2" s="2">
        <f>IF(OR(C2="",E2="",L2="",O2="",P2="",(C2+L2+O2+P2)=0),"",((E2+L2+O2)/(C2+L2+O2+P2)))</f>
        <v>0.31860811161317626</v>
      </c>
      <c r="X2" s="2">
        <f>IF(OR(C2="",C2=0,U2=""),"",(U2/C2))</f>
        <v>0.39434876454695023</v>
      </c>
      <c r="Y2" s="2">
        <f>IF(OR(W2="",X2=""),"",SUM(W2:X2))</f>
        <v>0.71295687616012648</v>
      </c>
      <c r="Z2" s="3">
        <f>IF(OR(C2="",C2=0,I2=""),"",(I2/C2))</f>
        <v>2.6595824968679717E-2</v>
      </c>
      <c r="AA2" s="3">
        <f>IF(OR(D2="",L2="",M2="",O2="",(D2-M2-O2)=0),"",((L2-M2)/(D2-M2-O2)))</f>
        <v>7.479197663525651E-2</v>
      </c>
    </row>
    <row r="3" spans="1:27" x14ac:dyDescent="0.4">
      <c r="A3" s="1" t="s">
        <v>210</v>
      </c>
      <c r="B3" s="1">
        <v>19862</v>
      </c>
      <c r="C3" s="1">
        <v>62827</v>
      </c>
      <c r="D3" s="1">
        <v>69787</v>
      </c>
      <c r="E3" s="1">
        <v>16112</v>
      </c>
      <c r="F3" s="1">
        <v>10911</v>
      </c>
      <c r="G3" s="1">
        <v>3192</v>
      </c>
      <c r="H3" s="1">
        <v>381</v>
      </c>
      <c r="I3" s="1">
        <v>1628</v>
      </c>
      <c r="J3" s="1">
        <v>7585</v>
      </c>
      <c r="K3" s="1">
        <v>7251</v>
      </c>
      <c r="L3" s="1">
        <v>5522</v>
      </c>
      <c r="M3" s="1">
        <v>425</v>
      </c>
      <c r="N3" s="1">
        <v>13945</v>
      </c>
      <c r="O3" s="1">
        <v>638</v>
      </c>
      <c r="P3" s="1">
        <v>484</v>
      </c>
      <c r="Q3" s="1">
        <v>304</v>
      </c>
      <c r="R3" s="1">
        <v>1353</v>
      </c>
      <c r="S3" s="1">
        <v>1120</v>
      </c>
      <c r="T3" s="1">
        <v>422</v>
      </c>
      <c r="U3" s="1">
        <f t="shared" ref="U3" si="0">IF(OR(F3="",G3="",H3="",I3=""),"",(F3+G3*2+H3*3+I3*4))</f>
        <v>24950</v>
      </c>
      <c r="V3" s="2">
        <f t="shared" ref="V3" si="1">IF(OR(C3="",C3=0,E3=""),"",(E3/C3))</f>
        <v>0.25645025228007068</v>
      </c>
      <c r="W3" s="2">
        <f t="shared" ref="W3" si="2">IF(OR(C3="",E3="",L3="",O3="",P3="",(C3+L3+O3+P3)=0),"",((E3+L3+O3)/(C3+L3+O3+P3)))</f>
        <v>0.32059420477609363</v>
      </c>
      <c r="X3" s="2">
        <f t="shared" ref="X3" si="3">IF(OR(C3="",C3=0,U3=""),"",(U3/C3))</f>
        <v>0.39712225635475196</v>
      </c>
      <c r="Y3" s="2">
        <f t="shared" ref="Y3" si="4">IF(OR(W3="",X3=""),"",SUM(W3:X3))</f>
        <v>0.71771646113084553</v>
      </c>
      <c r="Z3" s="3">
        <f>IF(OR(C3="",C3=0,I3=""),"",(I3/C3))</f>
        <v>2.5912426186193833E-2</v>
      </c>
      <c r="AA3" s="3">
        <f>IF(OR(D3="",L3="",M3="",O3="",(D3-M3-O3)=0),"",((L3-M3)/(D3-M3-O3)))</f>
        <v>7.4166230137943073E-2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" sqref="B2"/>
    </sheetView>
  </sheetViews>
  <sheetFormatPr defaultRowHeight="17.399999999999999" x14ac:dyDescent="0.4"/>
  <sheetData>
    <row r="1" spans="1:2" x14ac:dyDescent="0.4">
      <c r="A1" s="1" t="s">
        <v>1</v>
      </c>
      <c r="B1" s="1">
        <v>2013</v>
      </c>
    </row>
    <row r="2" spans="1:2" x14ac:dyDescent="0.4">
      <c r="A2" s="1" t="s">
        <v>45</v>
      </c>
      <c r="B2" s="1">
        <v>95</v>
      </c>
    </row>
    <row r="3" spans="1:2" x14ac:dyDescent="0.4">
      <c r="A3" s="1" t="s">
        <v>49</v>
      </c>
      <c r="B3" s="1">
        <v>110</v>
      </c>
    </row>
    <row r="4" spans="1:2" x14ac:dyDescent="0.4">
      <c r="A4" s="1" t="s">
        <v>42</v>
      </c>
      <c r="B4" s="1">
        <v>97</v>
      </c>
    </row>
    <row r="5" spans="1:2" x14ac:dyDescent="0.4">
      <c r="A5" s="1" t="s">
        <v>35</v>
      </c>
      <c r="B5" s="1">
        <v>112</v>
      </c>
    </row>
    <row r="6" spans="1:2" x14ac:dyDescent="0.4">
      <c r="A6" s="1" t="s">
        <v>32</v>
      </c>
      <c r="B6" s="1">
        <v>97</v>
      </c>
    </row>
    <row r="7" spans="1:2" x14ac:dyDescent="0.4">
      <c r="A7" s="1" t="s">
        <v>24</v>
      </c>
      <c r="B7" s="1">
        <v>99</v>
      </c>
    </row>
    <row r="8" spans="1:2" x14ac:dyDescent="0.4">
      <c r="A8" s="1" t="s">
        <v>60</v>
      </c>
      <c r="B8" s="1">
        <v>94</v>
      </c>
    </row>
    <row r="9" spans="1:2" x14ac:dyDescent="0.4">
      <c r="A9" s="1" t="s">
        <v>39</v>
      </c>
      <c r="B9" s="1">
        <v>93</v>
      </c>
    </row>
    <row r="10" spans="1:2" x14ac:dyDescent="0.4">
      <c r="A10" s="1" t="s">
        <v>65</v>
      </c>
      <c r="B10" s="1">
        <v>110</v>
      </c>
    </row>
    <row r="11" spans="1:2" x14ac:dyDescent="0.4">
      <c r="A11" s="1" t="s">
        <v>88</v>
      </c>
      <c r="B11" s="1">
        <v>92</v>
      </c>
    </row>
    <row r="12" spans="1:2" x14ac:dyDescent="0.4">
      <c r="A12" s="1" t="s">
        <v>28</v>
      </c>
      <c r="B12" s="1">
        <v>97</v>
      </c>
    </row>
    <row r="13" spans="1:2" x14ac:dyDescent="0.4">
      <c r="A13" s="1" t="s">
        <v>47</v>
      </c>
      <c r="B13" s="1">
        <v>96</v>
      </c>
    </row>
    <row r="14" spans="1:2" x14ac:dyDescent="0.4">
      <c r="A14" s="1" t="s">
        <v>26</v>
      </c>
      <c r="B14" s="1">
        <v>107</v>
      </c>
    </row>
    <row r="15" spans="1:2" x14ac:dyDescent="0.4">
      <c r="A15" s="1" t="s">
        <v>30</v>
      </c>
      <c r="B15" s="1">
        <v>107</v>
      </c>
    </row>
    <row r="16" spans="1:2" x14ac:dyDescent="0.4">
      <c r="A16" s="1" t="s">
        <v>136</v>
      </c>
      <c r="B16" s="1">
        <v>103</v>
      </c>
    </row>
    <row r="17" spans="1:2" x14ac:dyDescent="0.4">
      <c r="A17" s="1" t="s">
        <v>141</v>
      </c>
      <c r="B17" s="1">
        <v>97</v>
      </c>
    </row>
    <row r="18" spans="1:2" x14ac:dyDescent="0.4">
      <c r="A18" s="1" t="s">
        <v>154</v>
      </c>
      <c r="B18" s="1">
        <v>102</v>
      </c>
    </row>
    <row r="19" spans="1:2" x14ac:dyDescent="0.4">
      <c r="A19" s="1" t="s">
        <v>160</v>
      </c>
      <c r="B19" s="1">
        <v>112</v>
      </c>
    </row>
    <row r="20" spans="1:2" x14ac:dyDescent="0.4">
      <c r="A20" s="1" t="s">
        <v>118</v>
      </c>
      <c r="B20" s="1">
        <v>113</v>
      </c>
    </row>
    <row r="21" spans="1:2" x14ac:dyDescent="0.4">
      <c r="A21" s="1" t="s">
        <v>138</v>
      </c>
      <c r="B21" s="1">
        <v>89</v>
      </c>
    </row>
    <row r="22" spans="1:2" x14ac:dyDescent="0.4">
      <c r="A22" s="1" t="s">
        <v>22</v>
      </c>
      <c r="B22" s="1">
        <v>104</v>
      </c>
    </row>
    <row r="23" spans="1:2" x14ac:dyDescent="0.4">
      <c r="A23" s="1" t="s">
        <v>126</v>
      </c>
      <c r="B23" s="1">
        <v>99</v>
      </c>
    </row>
    <row r="24" spans="1:2" x14ac:dyDescent="0.4">
      <c r="A24" s="1" t="s">
        <v>128</v>
      </c>
      <c r="B24" s="1">
        <v>110</v>
      </c>
    </row>
    <row r="25" spans="1:2" x14ac:dyDescent="0.4">
      <c r="A25" s="1" t="s">
        <v>132</v>
      </c>
      <c r="B25" s="1">
        <v>99</v>
      </c>
    </row>
    <row r="26" spans="1:2" x14ac:dyDescent="0.4">
      <c r="A26" s="1" t="s">
        <v>134</v>
      </c>
      <c r="B26" s="1">
        <v>103</v>
      </c>
    </row>
    <row r="27" spans="1:2" x14ac:dyDescent="0.4">
      <c r="A27" s="1" t="s">
        <v>120</v>
      </c>
      <c r="B27" s="1">
        <v>105</v>
      </c>
    </row>
    <row r="28" spans="1:2" x14ac:dyDescent="0.4">
      <c r="A28" s="1" t="s">
        <v>124</v>
      </c>
      <c r="B28" s="1">
        <v>90</v>
      </c>
    </row>
    <row r="29" spans="1:2" x14ac:dyDescent="0.4">
      <c r="A29" s="1" t="s">
        <v>122</v>
      </c>
      <c r="B29" s="1">
        <v>92</v>
      </c>
    </row>
    <row r="30" spans="1:2" x14ac:dyDescent="0.4">
      <c r="A30" s="1" t="s">
        <v>145</v>
      </c>
      <c r="B30" s="1">
        <v>98</v>
      </c>
    </row>
    <row r="31" spans="1:2" x14ac:dyDescent="0.4">
      <c r="A31" s="1" t="s">
        <v>149</v>
      </c>
      <c r="B31" s="1">
        <v>89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AL</vt:lpstr>
      <vt:lpstr>NL</vt:lpstr>
      <vt:lpstr>League</vt:lpstr>
      <vt:lpstr>ParkFactors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염동녘</dc:creator>
  <cp:lastModifiedBy>Windows User</cp:lastModifiedBy>
  <dcterms:created xsi:type="dcterms:W3CDTF">2014-08-25T18:30:04Z</dcterms:created>
  <dcterms:modified xsi:type="dcterms:W3CDTF">2014-08-26T16:03:31Z</dcterms:modified>
</cp:coreProperties>
</file>